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Default Extension="wmf" ContentType="image/x-wmf"/>
  <Override PartName="/xl/comments6.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18.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comments9.xml" ContentType="application/vnd.openxmlformats-officedocument.spreadsheetml.comment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Override PartName="/xl/comments7.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68" windowWidth="12036" windowHeight="5856"/>
  </bookViews>
  <sheets>
    <sheet name="封面" sheetId="41" r:id="rId1"/>
    <sheet name="背景介绍" sheetId="42" r:id="rId2"/>
    <sheet name="工艺介绍" sheetId="43" r:id="rId3"/>
    <sheet name="使用者输入值" sheetId="1" r:id="rId4"/>
    <sheet name="通用假设" sheetId="22" r:id="rId5"/>
    <sheet name="技术假设" sheetId="39" r:id="rId6"/>
    <sheet name="经济效益摘要" sheetId="38" r:id="rId7"/>
    <sheet name="环境效益摘要" sheetId="19" r:id="rId8"/>
    <sheet name="End Use in Cement" sheetId="4" r:id="rId9"/>
    <sheet name="Cement Plant_Envr Profiles" sheetId="20" r:id="rId10"/>
    <sheet name="Sludge Transportation" sheetId="3" r:id="rId11"/>
    <sheet name="Treatment_Dewatering" sheetId="2" r:id="rId12"/>
    <sheet name="Treatment_Anaer. Dig." sheetId="6" r:id="rId13"/>
    <sheet name="Treatment_Dewat. (Post-Dig)" sheetId="13" r:id="rId14"/>
    <sheet name="Treat_Anaer Dig+Ht Dry_0 Net E" sheetId="8" r:id="rId15"/>
    <sheet name="Treat DeWat+Ht Dry_0 Net Energy" sheetId="7" r:id="rId16"/>
    <sheet name="Treat DeWat+Heat Dry_User Def 1" sheetId="10" r:id="rId17"/>
    <sheet name="Treat DeWat+Heat Dry_User Def 2" sheetId="11" r:id="rId18"/>
    <sheet name="NPV-Dewatering to Cement" sheetId="21" r:id="rId19"/>
    <sheet name="NPV-An. Dig+Dewat to Cement" sheetId="23" r:id="rId20"/>
    <sheet name="NPV-An Dig+DeWat+Heat to Cement" sheetId="34" r:id="rId21"/>
    <sheet name="NPV -DeWat+ Ht Dry to Cement" sheetId="31" r:id="rId22"/>
    <sheet name="NPV-DeWat+Ht Dry-User Defined 1" sheetId="36" r:id="rId23"/>
    <sheet name="NPV-DeWat+Ht Dry-User Defin 2" sheetId="37" r:id="rId24"/>
    <sheet name="Dropdown menu" sheetId="9" state="hidden" r:id="rId25"/>
    <sheet name="List of References" sheetId="29" r:id="rId26"/>
  </sheets>
  <externalReferences>
    <externalReference r:id="rId27"/>
  </externalReferences>
  <definedNames>
    <definedName name="Cities" localSheetId="2">[1]下拉式选单!$A$11:$A$25</definedName>
    <definedName name="Cities" localSheetId="1">[1]下拉式选单!$A$11:$A$25</definedName>
    <definedName name="Cities">'Dropdown menu'!$A$11:$A$25</definedName>
  </definedNames>
  <calcPr calcId="125725"/>
</workbook>
</file>

<file path=xl/calcChain.xml><?xml version="1.0" encoding="utf-8"?>
<calcChain xmlns="http://schemas.openxmlformats.org/spreadsheetml/2006/main">
  <c r="C55" i="10"/>
  <c r="H8" i="20"/>
  <c r="F7" i="3"/>
  <c r="B19" i="22" l="1"/>
  <c r="B91" i="39" l="1"/>
  <c r="B80"/>
  <c r="B69"/>
  <c r="B48"/>
  <c r="B34"/>
  <c r="B13"/>
  <c r="B7"/>
  <c r="A35" i="21" l="1"/>
  <c r="E26" i="37"/>
  <c r="E26" i="36"/>
  <c r="E27" i="31"/>
  <c r="E23" i="34"/>
  <c r="E23" i="23"/>
  <c r="E21" i="21"/>
  <c r="E34" i="23" l="1"/>
  <c r="B34" i="11" l="1"/>
  <c r="B36" i="7"/>
  <c r="D28" i="36" l="1"/>
  <c r="D28" i="37" s="1"/>
  <c r="A41" i="36"/>
  <c r="A41" i="37" s="1"/>
  <c r="A40" i="31"/>
  <c r="D28" s="1"/>
  <c r="D27" i="36" s="1"/>
  <c r="D27" i="37" s="1"/>
  <c r="A39" i="31"/>
  <c r="A39" i="36" s="1"/>
  <c r="A39" i="37" s="1"/>
  <c r="A61" i="34"/>
  <c r="D22" i="21"/>
  <c r="D24" i="23"/>
  <c r="D24" i="34"/>
  <c r="A60" i="23"/>
  <c r="C3" i="19"/>
  <c r="D3"/>
  <c r="E3"/>
  <c r="F3"/>
  <c r="G3"/>
  <c r="H3"/>
  <c r="I3"/>
  <c r="J3"/>
  <c r="K3"/>
  <c r="L3"/>
  <c r="M3"/>
  <c r="N3"/>
  <c r="O3"/>
  <c r="B3"/>
  <c r="B15" i="39"/>
  <c r="B18" s="1"/>
  <c r="B18" i="2" s="1"/>
  <c r="B4" i="37" s="1"/>
  <c r="B12" i="34"/>
  <c r="B11" i="23"/>
  <c r="B44" i="11"/>
  <c r="B34" i="10"/>
  <c r="B43"/>
  <c r="B46" i="7"/>
  <c r="B31" i="8"/>
  <c r="B30"/>
  <c r="B25"/>
  <c r="B15"/>
  <c r="B14"/>
  <c r="B8"/>
  <c r="B15" i="13"/>
  <c r="B12"/>
  <c r="B5"/>
  <c r="B4"/>
  <c r="B25" i="6"/>
  <c r="B21"/>
  <c r="B16"/>
  <c r="B15"/>
  <c r="B8"/>
  <c r="B10" i="2"/>
  <c r="B5"/>
  <c r="B4"/>
  <c r="B8" i="39"/>
  <c r="A40" i="36" l="1"/>
  <c r="A40" i="37" s="1"/>
  <c r="B26" i="8"/>
  <c r="B9" i="39"/>
  <c r="B10" s="1"/>
  <c r="B13" i="13"/>
  <c r="B11" i="2"/>
  <c r="B52" i="13"/>
  <c r="B51"/>
  <c r="B42"/>
  <c r="B43"/>
  <c r="B44"/>
  <c r="B45"/>
  <c r="B46"/>
  <c r="B47"/>
  <c r="B48"/>
  <c r="B49"/>
  <c r="B41"/>
  <c r="B48" i="2"/>
  <c r="B47"/>
  <c r="B38"/>
  <c r="B39"/>
  <c r="B40"/>
  <c r="B41"/>
  <c r="B42"/>
  <c r="B43"/>
  <c r="B44"/>
  <c r="B45"/>
  <c r="B37"/>
  <c r="B13" l="1"/>
  <c r="E17" i="37"/>
  <c r="E15"/>
  <c r="E14"/>
  <c r="E13"/>
  <c r="E12"/>
  <c r="E25"/>
  <c r="E25" i="36"/>
  <c r="E17"/>
  <c r="E15"/>
  <c r="E14"/>
  <c r="E13"/>
  <c r="E12"/>
  <c r="E12" i="31"/>
  <c r="E26"/>
  <c r="E14"/>
  <c r="E17"/>
  <c r="E15"/>
  <c r="E13"/>
  <c r="E14" i="34"/>
  <c r="E26"/>
  <c r="E25"/>
  <c r="E22"/>
  <c r="E17"/>
  <c r="E16"/>
  <c r="E15"/>
  <c r="E14" i="23"/>
  <c r="B40" i="34"/>
  <c r="B39"/>
  <c r="B32"/>
  <c r="B31"/>
  <c r="B39" i="23"/>
  <c r="B38"/>
  <c r="B31"/>
  <c r="B30"/>
  <c r="E26"/>
  <c r="E25"/>
  <c r="E22"/>
  <c r="E17"/>
  <c r="E16"/>
  <c r="E15"/>
  <c r="E13" i="21"/>
  <c r="E20"/>
  <c r="E15"/>
  <c r="E16"/>
  <c r="E14"/>
  <c r="E12"/>
  <c r="B28" i="11"/>
  <c r="B29"/>
  <c r="B30"/>
  <c r="B31"/>
  <c r="B27"/>
  <c r="B25"/>
  <c r="B18"/>
  <c r="B19"/>
  <c r="B20"/>
  <c r="B17"/>
  <c r="B28" i="10"/>
  <c r="B29"/>
  <c r="B30"/>
  <c r="B31"/>
  <c r="B27"/>
  <c r="B25"/>
  <c r="B19"/>
  <c r="B20"/>
  <c r="B21"/>
  <c r="B18"/>
  <c r="B29" i="7"/>
  <c r="B30"/>
  <c r="B31"/>
  <c r="B32"/>
  <c r="B28"/>
  <c r="B25"/>
  <c r="B19"/>
  <c r="B20"/>
  <c r="B21"/>
  <c r="B18"/>
  <c r="B15"/>
  <c r="F15" i="8"/>
  <c r="F16"/>
  <c r="F17"/>
  <c r="F18"/>
  <c r="F14"/>
  <c r="F12"/>
  <c r="F6"/>
  <c r="F7"/>
  <c r="F8"/>
  <c r="F5"/>
  <c r="B11" i="3"/>
  <c r="B10"/>
  <c r="B7"/>
  <c r="B6"/>
  <c r="H7" i="20"/>
  <c r="H9"/>
  <c r="H10"/>
  <c r="H11"/>
  <c r="H12"/>
  <c r="H5"/>
  <c r="F14" i="6"/>
  <c r="F15"/>
  <c r="F16"/>
  <c r="F17"/>
  <c r="F13"/>
  <c r="F6"/>
  <c r="F7"/>
  <c r="F8"/>
  <c r="F5"/>
  <c r="F2"/>
  <c r="F6" i="3"/>
  <c r="F8"/>
  <c r="F9"/>
  <c r="F10"/>
  <c r="F11"/>
  <c r="F4"/>
  <c r="B7" i="20"/>
  <c r="B8"/>
  <c r="B9"/>
  <c r="B10"/>
  <c r="B6"/>
  <c r="D4" i="4"/>
  <c r="E4"/>
  <c r="F4"/>
  <c r="G4"/>
  <c r="H4"/>
  <c r="D5"/>
  <c r="E5"/>
  <c r="F5"/>
  <c r="G5"/>
  <c r="H5"/>
  <c r="D6"/>
  <c r="E6"/>
  <c r="F6"/>
  <c r="G6"/>
  <c r="H6"/>
  <c r="D7"/>
  <c r="E7"/>
  <c r="F7"/>
  <c r="G7"/>
  <c r="H7"/>
  <c r="C7"/>
  <c r="C6"/>
  <c r="C5"/>
  <c r="C4"/>
  <c r="B22" i="37"/>
  <c r="B21"/>
  <c r="B22" i="36"/>
  <c r="B21"/>
  <c r="B22" i="31"/>
  <c r="B21"/>
  <c r="B20" i="21"/>
  <c r="B16" i="37"/>
  <c r="B16" i="36"/>
  <c r="B16" i="31"/>
  <c r="B24" i="34"/>
  <c r="B23" i="23"/>
  <c r="B15" i="21"/>
  <c r="B12" i="37"/>
  <c r="B11"/>
  <c r="B11" i="36"/>
  <c r="B12"/>
  <c r="B11" i="31"/>
  <c r="B12"/>
  <c r="B20" i="34"/>
  <c r="B21"/>
  <c r="B19" i="23"/>
  <c r="B20"/>
  <c r="B11" i="21"/>
  <c r="B10"/>
  <c r="B21"/>
  <c r="B17" i="37"/>
  <c r="B13" l="1"/>
  <c r="B12" i="21"/>
  <c r="B16"/>
  <c r="B24" i="23"/>
  <c r="B25" i="34"/>
  <c r="B17" i="31"/>
  <c r="B17" i="36"/>
  <c r="B33" i="7"/>
  <c r="D15" s="1"/>
  <c r="D25" l="1"/>
  <c r="H2" i="6"/>
  <c r="B12" i="2"/>
  <c r="D15" i="4"/>
  <c r="E15"/>
  <c r="F15"/>
  <c r="G15"/>
  <c r="H15"/>
  <c r="C15"/>
  <c r="B23" i="11"/>
  <c r="B32" s="1"/>
  <c r="D25" s="1"/>
  <c r="B32" i="10"/>
  <c r="D25" s="1"/>
  <c r="F19" i="8"/>
  <c r="B17" i="6"/>
  <c r="F9" s="1"/>
  <c r="B16" i="2"/>
  <c r="B15"/>
  <c r="B58" i="34" l="1"/>
  <c r="B56"/>
  <c r="E35"/>
  <c r="F5" i="38" s="1"/>
  <c r="E34" i="34"/>
  <c r="E5" i="38" s="1"/>
  <c r="G22" i="34"/>
  <c r="H22" s="1"/>
  <c r="I22" s="1"/>
  <c r="J22" s="1"/>
  <c r="K22" s="1"/>
  <c r="L22" s="1"/>
  <c r="M22" s="1"/>
  <c r="N22" s="1"/>
  <c r="O22" s="1"/>
  <c r="P22" s="1"/>
  <c r="Q22" s="1"/>
  <c r="R22" s="1"/>
  <c r="S22" s="1"/>
  <c r="T22" s="1"/>
  <c r="U22" s="1"/>
  <c r="V22" s="1"/>
  <c r="W22" s="1"/>
  <c r="X22" s="1"/>
  <c r="Y22" s="1"/>
  <c r="Z22" s="1"/>
  <c r="B13" i="36" l="1"/>
  <c r="B22" i="34"/>
  <c r="B11" i="20"/>
  <c r="E35" i="23"/>
  <c r="D5" i="38" s="1"/>
  <c r="C5"/>
  <c r="B57" i="23"/>
  <c r="B16" i="10"/>
  <c r="D26"/>
  <c r="B11" i="8"/>
  <c r="B16" i="13"/>
  <c r="B14"/>
  <c r="F3" i="6"/>
  <c r="H10" i="4"/>
  <c r="G10"/>
  <c r="B13" i="31" l="1"/>
  <c r="F13" i="4"/>
  <c r="F30" i="20" s="1"/>
  <c r="G30" s="1"/>
  <c r="B26" i="4"/>
  <c r="F9"/>
  <c r="E13"/>
  <c r="H30" i="20" s="1"/>
  <c r="I30" s="1"/>
  <c r="E9" i="4"/>
  <c r="E8"/>
  <c r="B25"/>
  <c r="B4" i="20"/>
  <c r="D4" s="1"/>
  <c r="B55" i="23"/>
  <c r="B21"/>
  <c r="B50" i="1"/>
  <c r="B39" i="8" s="1"/>
  <c r="C50" s="1"/>
  <c r="B49" i="1"/>
  <c r="B37" i="13" s="1"/>
  <c r="B48" i="1"/>
  <c r="B37" i="8" s="1"/>
  <c r="B47" i="1"/>
  <c r="B35" i="13" s="1"/>
  <c r="B46" i="1"/>
  <c r="B35" i="8" s="1"/>
  <c r="B45" i="1"/>
  <c r="B44"/>
  <c r="B39" i="11"/>
  <c r="B38"/>
  <c r="B39" i="10"/>
  <c r="B38"/>
  <c r="B41" i="7"/>
  <c r="B40"/>
  <c r="C55" i="11"/>
  <c r="H12" i="8"/>
  <c r="B11" i="11"/>
  <c r="B10" i="10"/>
  <c r="A28" i="4"/>
  <c r="A27"/>
  <c r="A24"/>
  <c r="A23"/>
  <c r="H9"/>
  <c r="G9"/>
  <c r="D9"/>
  <c r="C9"/>
  <c r="H11"/>
  <c r="H12" s="1"/>
  <c r="E28" s="1"/>
  <c r="G11"/>
  <c r="G12" s="1"/>
  <c r="D27" s="1"/>
  <c r="B6" i="13"/>
  <c r="B11" i="6"/>
  <c r="B6" i="2"/>
  <c r="B4" i="8"/>
  <c r="B9" s="1"/>
  <c r="B8" i="11"/>
  <c r="B4"/>
  <c r="B7" s="1"/>
  <c r="B4" i="10"/>
  <c r="B7" s="1"/>
  <c r="B4" i="7"/>
  <c r="B6" s="1"/>
  <c r="B12" i="6"/>
  <c r="B4"/>
  <c r="H3"/>
  <c r="B5" i="3"/>
  <c r="B9"/>
  <c r="B4"/>
  <c r="D13" i="4"/>
  <c r="D30" i="20" s="1"/>
  <c r="E30" s="1"/>
  <c r="H8" i="4"/>
  <c r="G8"/>
  <c r="C8"/>
  <c r="B28"/>
  <c r="B27"/>
  <c r="B24"/>
  <c r="B23"/>
  <c r="H13"/>
  <c r="L30" i="20" s="1"/>
  <c r="M30" s="1"/>
  <c r="G13" i="4"/>
  <c r="J30" i="20" s="1"/>
  <c r="K30" s="1"/>
  <c r="C13" i="4"/>
  <c r="D10"/>
  <c r="C10"/>
  <c r="C11" s="1"/>
  <c r="C12" s="1"/>
  <c r="B28" i="20" l="1"/>
  <c r="B30"/>
  <c r="C30" s="1"/>
  <c r="B28" i="6"/>
  <c r="B29" i="2"/>
  <c r="C23" i="4"/>
  <c r="D23"/>
  <c r="E23"/>
  <c r="B9" i="6"/>
  <c r="B10" s="1"/>
  <c r="B7"/>
  <c r="B5"/>
  <c r="B6"/>
  <c r="C21" s="1"/>
  <c r="G23" i="4"/>
  <c r="D14"/>
  <c r="D8"/>
  <c r="C25" i="6"/>
  <c r="C14" i="4"/>
  <c r="B15" i="3" s="1"/>
  <c r="B32" i="20"/>
  <c r="C32" s="1"/>
  <c r="B29"/>
  <c r="C29" s="1"/>
  <c r="C28"/>
  <c r="B33"/>
  <c r="C33" s="1"/>
  <c r="B27" i="21" s="1"/>
  <c r="G14" s="1"/>
  <c r="B34" i="20"/>
  <c r="C34" s="1"/>
  <c r="B28" i="21" s="1"/>
  <c r="G15" s="1"/>
  <c r="H15" s="1"/>
  <c r="I15" s="1"/>
  <c r="J15" s="1"/>
  <c r="K15" s="1"/>
  <c r="L15" s="1"/>
  <c r="M15" s="1"/>
  <c r="N15" s="1"/>
  <c r="O15" s="1"/>
  <c r="P15" s="1"/>
  <c r="Q15" s="1"/>
  <c r="R15" s="1"/>
  <c r="S15" s="1"/>
  <c r="T15" s="1"/>
  <c r="U15" s="1"/>
  <c r="V15" s="1"/>
  <c r="W15" s="1"/>
  <c r="X15" s="1"/>
  <c r="Y15" s="1"/>
  <c r="Z15" s="1"/>
  <c r="B31" i="20"/>
  <c r="C31" s="1"/>
  <c r="H14" i="4"/>
  <c r="L29" i="20"/>
  <c r="M29" s="1"/>
  <c r="L33"/>
  <c r="M33" s="1"/>
  <c r="L32"/>
  <c r="M32" s="1"/>
  <c r="L34"/>
  <c r="M34" s="1"/>
  <c r="L31"/>
  <c r="M31" s="1"/>
  <c r="L28"/>
  <c r="M28" s="1"/>
  <c r="D34"/>
  <c r="E34" s="1"/>
  <c r="D29"/>
  <c r="E29" s="1"/>
  <c r="D31"/>
  <c r="E31" s="1"/>
  <c r="D33"/>
  <c r="E33" s="1"/>
  <c r="D28"/>
  <c r="E28" s="1"/>
  <c r="D32"/>
  <c r="E32" s="1"/>
  <c r="F31"/>
  <c r="G31" s="1"/>
  <c r="F28"/>
  <c r="G28" s="1"/>
  <c r="F32"/>
  <c r="G32" s="1"/>
  <c r="F34"/>
  <c r="G34" s="1"/>
  <c r="F29"/>
  <c r="G29" s="1"/>
  <c r="F33"/>
  <c r="G33" s="1"/>
  <c r="G14" i="4"/>
  <c r="J29" i="20"/>
  <c r="K29" s="1"/>
  <c r="J33"/>
  <c r="K33" s="1"/>
  <c r="J32"/>
  <c r="K32" s="1"/>
  <c r="J34"/>
  <c r="K34" s="1"/>
  <c r="J31"/>
  <c r="K31" s="1"/>
  <c r="J28"/>
  <c r="K28" s="1"/>
  <c r="H29"/>
  <c r="I29" s="1"/>
  <c r="H32"/>
  <c r="I32" s="1"/>
  <c r="H31"/>
  <c r="I31" s="1"/>
  <c r="H33"/>
  <c r="I33" s="1"/>
  <c r="H28"/>
  <c r="I28" s="1"/>
  <c r="H34"/>
  <c r="I34" s="1"/>
  <c r="D19" i="4"/>
  <c r="E19" s="1"/>
  <c r="F19" s="1"/>
  <c r="F8"/>
  <c r="D20" s="1"/>
  <c r="E20" s="1"/>
  <c r="F20" s="1"/>
  <c r="B30" i="2"/>
  <c r="B32"/>
  <c r="B34"/>
  <c r="B30" i="6"/>
  <c r="B32"/>
  <c r="C42" s="1"/>
  <c r="B34" i="13"/>
  <c r="B36"/>
  <c r="B38"/>
  <c r="B36" i="8"/>
  <c r="B38"/>
  <c r="C52" s="1"/>
  <c r="B31" i="2"/>
  <c r="B33"/>
  <c r="B35"/>
  <c r="B29" i="6"/>
  <c r="B31"/>
  <c r="B33"/>
  <c r="C40" s="1"/>
  <c r="B34" i="8"/>
  <c r="B33" i="13"/>
  <c r="C53" i="6"/>
  <c r="B11" i="10"/>
  <c r="F15" i="3" s="1"/>
  <c r="F16" s="1"/>
  <c r="B12" i="11"/>
  <c r="G15" i="3" s="1"/>
  <c r="G16" s="1"/>
  <c r="D11" i="4"/>
  <c r="G24" s="1"/>
  <c r="B7" i="2"/>
  <c r="B24" s="1"/>
  <c r="D30" i="8"/>
  <c r="B5"/>
  <c r="B6"/>
  <c r="D25" s="1"/>
  <c r="B7"/>
  <c r="C62" s="1"/>
  <c r="B5" i="11"/>
  <c r="B6"/>
  <c r="B5" i="10"/>
  <c r="B6"/>
  <c r="B5" i="7"/>
  <c r="C28" i="4"/>
  <c r="G28"/>
  <c r="G27"/>
  <c r="D28"/>
  <c r="E27"/>
  <c r="C27"/>
  <c r="C28" i="6" l="1"/>
  <c r="E25"/>
  <c r="F25" s="1"/>
  <c r="B45" i="34" s="1"/>
  <c r="G16" s="1"/>
  <c r="H16" s="1"/>
  <c r="I16" s="1"/>
  <c r="J16" s="1"/>
  <c r="K16" s="1"/>
  <c r="L16" s="1"/>
  <c r="M16" s="1"/>
  <c r="N16" s="1"/>
  <c r="O16" s="1"/>
  <c r="P16" s="1"/>
  <c r="Q16" s="1"/>
  <c r="R16" s="1"/>
  <c r="S16" s="1"/>
  <c r="T16" s="1"/>
  <c r="U16" s="1"/>
  <c r="V16" s="1"/>
  <c r="W16" s="1"/>
  <c r="X16" s="1"/>
  <c r="Y16" s="1"/>
  <c r="Z16" s="1"/>
  <c r="J29" i="3"/>
  <c r="K29" s="1"/>
  <c r="J23"/>
  <c r="K23" s="1"/>
  <c r="L23"/>
  <c r="M23" s="1"/>
  <c r="B39" i="36"/>
  <c r="B40" s="1"/>
  <c r="B38"/>
  <c r="G26" s="1"/>
  <c r="H26" s="1"/>
  <c r="I26" s="1"/>
  <c r="J26" s="1"/>
  <c r="K26" s="1"/>
  <c r="L26" s="1"/>
  <c r="M26" s="1"/>
  <c r="N26" s="1"/>
  <c r="O26" s="1"/>
  <c r="P26" s="1"/>
  <c r="Q26" s="1"/>
  <c r="R26" s="1"/>
  <c r="S26" s="1"/>
  <c r="T26" s="1"/>
  <c r="U26" s="1"/>
  <c r="V26" s="1"/>
  <c r="W26" s="1"/>
  <c r="X26" s="1"/>
  <c r="Y26" s="1"/>
  <c r="Z26" s="1"/>
  <c r="H14" i="21"/>
  <c r="I14" s="1"/>
  <c r="J14" s="1"/>
  <c r="K14" s="1"/>
  <c r="L14" s="1"/>
  <c r="M14" s="1"/>
  <c r="N14" s="1"/>
  <c r="O14" s="1"/>
  <c r="P14" s="1"/>
  <c r="Q14" s="1"/>
  <c r="R14" s="1"/>
  <c r="S14" s="1"/>
  <c r="T14" s="1"/>
  <c r="U14" s="1"/>
  <c r="V14" s="1"/>
  <c r="W14" s="1"/>
  <c r="X14" s="1"/>
  <c r="Y14" s="1"/>
  <c r="Z14" s="1"/>
  <c r="B35"/>
  <c r="B36" s="1"/>
  <c r="B34"/>
  <c r="G21" s="1"/>
  <c r="H21" s="1"/>
  <c r="I21" s="1"/>
  <c r="J21" s="1"/>
  <c r="K21" s="1"/>
  <c r="L21" s="1"/>
  <c r="M21" s="1"/>
  <c r="N21" s="1"/>
  <c r="O21" s="1"/>
  <c r="P21" s="1"/>
  <c r="Q21" s="1"/>
  <c r="R21" s="1"/>
  <c r="S21" s="1"/>
  <c r="T21" s="1"/>
  <c r="U21" s="1"/>
  <c r="V21" s="1"/>
  <c r="W21" s="1"/>
  <c r="X21" s="1"/>
  <c r="B39" i="37"/>
  <c r="B40" s="1"/>
  <c r="B38"/>
  <c r="G26" s="1"/>
  <c r="H26" s="1"/>
  <c r="I26" s="1"/>
  <c r="J26" s="1"/>
  <c r="K26" s="1"/>
  <c r="L26" s="1"/>
  <c r="M26" s="1"/>
  <c r="N26" s="1"/>
  <c r="O26" s="1"/>
  <c r="P26" s="1"/>
  <c r="Q26" s="1"/>
  <c r="R26" s="1"/>
  <c r="S26" s="1"/>
  <c r="T26" s="1"/>
  <c r="U26" s="1"/>
  <c r="V26" s="1"/>
  <c r="W26" s="1"/>
  <c r="X26" s="1"/>
  <c r="Y26" s="1"/>
  <c r="Z26" s="1"/>
  <c r="C15" i="3"/>
  <c r="C16" s="1"/>
  <c r="D27" s="1"/>
  <c r="E27" s="1"/>
  <c r="B60" i="23"/>
  <c r="B61" s="1"/>
  <c r="B51"/>
  <c r="G23" s="1"/>
  <c r="H23" s="1"/>
  <c r="I23" s="1"/>
  <c r="J23" s="1"/>
  <c r="K23" s="1"/>
  <c r="L23" s="1"/>
  <c r="M23" s="1"/>
  <c r="N23" s="1"/>
  <c r="O23" s="1"/>
  <c r="P23" s="1"/>
  <c r="Q23" s="1"/>
  <c r="R23" s="1"/>
  <c r="S23" s="1"/>
  <c r="T23" s="1"/>
  <c r="U23" s="1"/>
  <c r="V23" s="1"/>
  <c r="W23" s="1"/>
  <c r="X23" s="1"/>
  <c r="Y23" s="1"/>
  <c r="Z23" s="1"/>
  <c r="E62" i="8"/>
  <c r="C63"/>
  <c r="B53" i="34" s="1"/>
  <c r="B50" i="39"/>
  <c r="B36"/>
  <c r="F23" i="4"/>
  <c r="H23" s="1"/>
  <c r="I23" s="1"/>
  <c r="B8" i="2"/>
  <c r="B9" s="1"/>
  <c r="B21" s="1"/>
  <c r="C29" s="1"/>
  <c r="B25"/>
  <c r="C37"/>
  <c r="C56" i="6"/>
  <c r="B66" s="1"/>
  <c r="C52"/>
  <c r="C55" s="1"/>
  <c r="C45" i="2"/>
  <c r="C58" i="6"/>
  <c r="B16" i="3"/>
  <c r="B10" i="34"/>
  <c r="F28" i="4"/>
  <c r="H28" s="1"/>
  <c r="F10"/>
  <c r="F30" i="8"/>
  <c r="G30" s="1"/>
  <c r="C33" i="6"/>
  <c r="L27" i="3"/>
  <c r="M27" s="1"/>
  <c r="L25"/>
  <c r="L29"/>
  <c r="M29" s="1"/>
  <c r="L26"/>
  <c r="M26" s="1"/>
  <c r="L24"/>
  <c r="M24" s="1"/>
  <c r="L22"/>
  <c r="M22" s="1"/>
  <c r="L21"/>
  <c r="M21" s="1"/>
  <c r="C29" i="6"/>
  <c r="C30"/>
  <c r="C31"/>
  <c r="D12" i="4"/>
  <c r="E24" s="1"/>
  <c r="F27"/>
  <c r="H27" s="1"/>
  <c r="B8" i="13"/>
  <c r="B7"/>
  <c r="C48" i="2"/>
  <c r="B64" s="1"/>
  <c r="C43"/>
  <c r="B59" s="1"/>
  <c r="C41"/>
  <c r="C39"/>
  <c r="C47"/>
  <c r="C44"/>
  <c r="B60" s="1"/>
  <c r="C42"/>
  <c r="B58" s="1"/>
  <c r="C40"/>
  <c r="C38"/>
  <c r="B10" i="8"/>
  <c r="C61"/>
  <c r="B13" i="11"/>
  <c r="B12" i="10"/>
  <c r="B13" s="1"/>
  <c r="C17" i="3"/>
  <c r="D25"/>
  <c r="D24"/>
  <c r="E24" s="1"/>
  <c r="D21"/>
  <c r="E21" s="1"/>
  <c r="G17"/>
  <c r="F17"/>
  <c r="J27"/>
  <c r="K27" s="1"/>
  <c r="J26"/>
  <c r="K26" s="1"/>
  <c r="J25"/>
  <c r="J24"/>
  <c r="K24" s="1"/>
  <c r="J22"/>
  <c r="K22" s="1"/>
  <c r="J21"/>
  <c r="K21" s="1"/>
  <c r="B24"/>
  <c r="C24" s="1"/>
  <c r="B43" i="6" l="1"/>
  <c r="B45" s="1"/>
  <c r="D22" i="3"/>
  <c r="E22" s="1"/>
  <c r="D26"/>
  <c r="E26" s="1"/>
  <c r="C66" i="6"/>
  <c r="C69"/>
  <c r="C41" s="1"/>
  <c r="B44" i="23"/>
  <c r="G16" s="1"/>
  <c r="H16" s="1"/>
  <c r="I16" s="1"/>
  <c r="J16" s="1"/>
  <c r="K16" s="1"/>
  <c r="L16" s="1"/>
  <c r="M16" s="1"/>
  <c r="N16" s="1"/>
  <c r="O16" s="1"/>
  <c r="P16" s="1"/>
  <c r="Q16" s="1"/>
  <c r="R16" s="1"/>
  <c r="S16" s="1"/>
  <c r="T16" s="1"/>
  <c r="U16" s="1"/>
  <c r="V16" s="1"/>
  <c r="W16" s="1"/>
  <c r="X16" s="1"/>
  <c r="Y16" s="1"/>
  <c r="Z16" s="1"/>
  <c r="C32" i="2"/>
  <c r="B52" s="1"/>
  <c r="B17" i="3"/>
  <c r="B18" s="1"/>
  <c r="B23"/>
  <c r="C23" s="1"/>
  <c r="D29"/>
  <c r="E29" s="1"/>
  <c r="D23"/>
  <c r="E23" s="1"/>
  <c r="K27" i="37"/>
  <c r="O27"/>
  <c r="S27"/>
  <c r="W27"/>
  <c r="G27"/>
  <c r="J27"/>
  <c r="N27"/>
  <c r="R27"/>
  <c r="V27"/>
  <c r="Z27"/>
  <c r="I27"/>
  <c r="M27"/>
  <c r="Q27"/>
  <c r="U27"/>
  <c r="Y27"/>
  <c r="H27"/>
  <c r="L27"/>
  <c r="P27"/>
  <c r="T27"/>
  <c r="X27"/>
  <c r="T22" i="21"/>
  <c r="H22"/>
  <c r="J22"/>
  <c r="R22"/>
  <c r="O22"/>
  <c r="V22"/>
  <c r="W22"/>
  <c r="Q22"/>
  <c r="L22"/>
  <c r="S22"/>
  <c r="U22"/>
  <c r="G22"/>
  <c r="Z22"/>
  <c r="X22"/>
  <c r="N22"/>
  <c r="P22"/>
  <c r="Y22"/>
  <c r="I22"/>
  <c r="K22"/>
  <c r="M22"/>
  <c r="K27" i="36"/>
  <c r="O27"/>
  <c r="S27"/>
  <c r="W27"/>
  <c r="G27"/>
  <c r="J27"/>
  <c r="N27"/>
  <c r="R27"/>
  <c r="V27"/>
  <c r="Z27"/>
  <c r="I27"/>
  <c r="M27"/>
  <c r="Q27"/>
  <c r="U27"/>
  <c r="Y27"/>
  <c r="H27"/>
  <c r="L27"/>
  <c r="P27"/>
  <c r="T27"/>
  <c r="X27"/>
  <c r="G24" i="23"/>
  <c r="I24"/>
  <c r="M24"/>
  <c r="Q24"/>
  <c r="U24"/>
  <c r="Y24"/>
  <c r="J24"/>
  <c r="N24"/>
  <c r="R24"/>
  <c r="V24"/>
  <c r="Z24"/>
  <c r="K24"/>
  <c r="O24"/>
  <c r="S24"/>
  <c r="W24"/>
  <c r="H24"/>
  <c r="L24"/>
  <c r="P24"/>
  <c r="T24"/>
  <c r="X24"/>
  <c r="Y21" i="21"/>
  <c r="Z21" s="1"/>
  <c r="C43" i="10"/>
  <c r="C34"/>
  <c r="B39" i="39"/>
  <c r="B43" s="1"/>
  <c r="B40"/>
  <c r="B44" s="1"/>
  <c r="C24" i="4"/>
  <c r="E56" i="6"/>
  <c r="B54" i="23" s="1"/>
  <c r="B58" s="1"/>
  <c r="B4" i="36"/>
  <c r="B4" i="31"/>
  <c r="B4" i="21"/>
  <c r="B6" s="1"/>
  <c r="B9" s="1"/>
  <c r="F8" s="1"/>
  <c r="F23" s="1"/>
  <c r="C48" i="6"/>
  <c r="C43"/>
  <c r="C45" s="1"/>
  <c r="B57" i="2"/>
  <c r="B61" s="1"/>
  <c r="B25" i="3"/>
  <c r="C25" s="1"/>
  <c r="D24" i="4"/>
  <c r="B52" i="23"/>
  <c r="C57" i="6"/>
  <c r="E57" s="1"/>
  <c r="B47"/>
  <c r="I28" i="4"/>
  <c r="E58" i="6"/>
  <c r="B56" i="23" s="1"/>
  <c r="B59" s="1"/>
  <c r="B29" i="3"/>
  <c r="C29" s="1"/>
  <c r="B27"/>
  <c r="B21"/>
  <c r="C21" s="1"/>
  <c r="B22"/>
  <c r="C22" s="1"/>
  <c r="B26"/>
  <c r="C26" s="1"/>
  <c r="B26" i="37"/>
  <c r="G13" s="1"/>
  <c r="H13" s="1"/>
  <c r="I13" s="1"/>
  <c r="J13" s="1"/>
  <c r="K13" s="1"/>
  <c r="L13" s="1"/>
  <c r="M13" s="1"/>
  <c r="N13" s="1"/>
  <c r="O13" s="1"/>
  <c r="P13" s="1"/>
  <c r="Q13" s="1"/>
  <c r="R13" s="1"/>
  <c r="S13" s="1"/>
  <c r="T13" s="1"/>
  <c r="U13" s="1"/>
  <c r="V13" s="1"/>
  <c r="W13" s="1"/>
  <c r="X13" s="1"/>
  <c r="Y13" s="1"/>
  <c r="Z13" s="1"/>
  <c r="B26" i="36"/>
  <c r="G13" s="1"/>
  <c r="H13" s="1"/>
  <c r="I13" s="1"/>
  <c r="J13" s="1"/>
  <c r="K13" s="1"/>
  <c r="L13" s="1"/>
  <c r="M13" s="1"/>
  <c r="N13" s="1"/>
  <c r="O13" s="1"/>
  <c r="P13" s="1"/>
  <c r="Q13" s="1"/>
  <c r="R13" s="1"/>
  <c r="S13" s="1"/>
  <c r="T13" s="1"/>
  <c r="U13" s="1"/>
  <c r="V13" s="1"/>
  <c r="W13" s="1"/>
  <c r="X13" s="1"/>
  <c r="Y13" s="1"/>
  <c r="Z13" s="1"/>
  <c r="B63" i="2"/>
  <c r="B70" i="6"/>
  <c r="B26" i="31"/>
  <c r="G13" s="1"/>
  <c r="H13" s="1"/>
  <c r="I13" s="1"/>
  <c r="J13" s="1"/>
  <c r="K13" s="1"/>
  <c r="L13" s="1"/>
  <c r="M13" s="1"/>
  <c r="N13" s="1"/>
  <c r="O13" s="1"/>
  <c r="P13" s="1"/>
  <c r="Q13" s="1"/>
  <c r="R13" s="1"/>
  <c r="S13" s="1"/>
  <c r="T13" s="1"/>
  <c r="U13" s="1"/>
  <c r="V13" s="1"/>
  <c r="W13" s="1"/>
  <c r="X13" s="1"/>
  <c r="Y13" s="1"/>
  <c r="Z13" s="1"/>
  <c r="B10" i="23"/>
  <c r="B71" i="6"/>
  <c r="B40" s="1"/>
  <c r="F18" i="3"/>
  <c r="B31" i="36" s="1"/>
  <c r="G17" s="1"/>
  <c r="H17" s="1"/>
  <c r="I17" s="1"/>
  <c r="J17" s="1"/>
  <c r="K17" s="1"/>
  <c r="L17" s="1"/>
  <c r="M17" s="1"/>
  <c r="N17" s="1"/>
  <c r="O17" s="1"/>
  <c r="P17" s="1"/>
  <c r="Q17" s="1"/>
  <c r="R17" s="1"/>
  <c r="S17" s="1"/>
  <c r="T17" s="1"/>
  <c r="U17" s="1"/>
  <c r="V17" s="1"/>
  <c r="W17" s="1"/>
  <c r="X17" s="1"/>
  <c r="Y17" s="1"/>
  <c r="Z17" s="1"/>
  <c r="G18" i="3"/>
  <c r="B31" i="37" s="1"/>
  <c r="G17" s="1"/>
  <c r="H17" s="1"/>
  <c r="I17" s="1"/>
  <c r="J17" s="1"/>
  <c r="K17" s="1"/>
  <c r="L17" s="1"/>
  <c r="M17" s="1"/>
  <c r="N17" s="1"/>
  <c r="O17" s="1"/>
  <c r="P17" s="1"/>
  <c r="Q17" s="1"/>
  <c r="R17" s="1"/>
  <c r="S17" s="1"/>
  <c r="T17" s="1"/>
  <c r="U17" s="1"/>
  <c r="V17" s="1"/>
  <c r="W17" s="1"/>
  <c r="X17" s="1"/>
  <c r="Y17" s="1"/>
  <c r="Z17" s="1"/>
  <c r="B18" i="8"/>
  <c r="B67" i="6"/>
  <c r="B39" s="1"/>
  <c r="B68"/>
  <c r="B38" s="1"/>
  <c r="C18" i="3"/>
  <c r="B45" i="23" s="1"/>
  <c r="G17" s="1"/>
  <c r="H17" s="1"/>
  <c r="I17" s="1"/>
  <c r="J17" s="1"/>
  <c r="K17" s="1"/>
  <c r="L17" s="1"/>
  <c r="M17" s="1"/>
  <c r="N17" s="1"/>
  <c r="O17" s="1"/>
  <c r="P17" s="1"/>
  <c r="Q17" s="1"/>
  <c r="R17" s="1"/>
  <c r="S17" s="1"/>
  <c r="T17" s="1"/>
  <c r="U17" s="1"/>
  <c r="V17" s="1"/>
  <c r="W17" s="1"/>
  <c r="X17" s="1"/>
  <c r="Y17" s="1"/>
  <c r="Z17" s="1"/>
  <c r="A61" i="6"/>
  <c r="A62" s="1"/>
  <c r="B69"/>
  <c r="B41" s="1"/>
  <c r="E10" i="4"/>
  <c r="I27"/>
  <c r="J27" s="1"/>
  <c r="B9" i="7"/>
  <c r="B10" s="1"/>
  <c r="B11" s="1"/>
  <c r="B12" s="1"/>
  <c r="C36" s="1"/>
  <c r="B71" i="39" s="1"/>
  <c r="B73" s="1"/>
  <c r="B76" s="1"/>
  <c r="F14" i="4"/>
  <c r="F11"/>
  <c r="B24" i="21"/>
  <c r="C68" i="6"/>
  <c r="C38" s="1"/>
  <c r="C72"/>
  <c r="C67"/>
  <c r="C39" s="1"/>
  <c r="B29" i="21"/>
  <c r="G16" s="1"/>
  <c r="H16" s="1"/>
  <c r="K25" i="3"/>
  <c r="M25"/>
  <c r="E25"/>
  <c r="C33" i="2"/>
  <c r="B55" s="1"/>
  <c r="C30"/>
  <c r="C34"/>
  <c r="B56" s="1"/>
  <c r="C31"/>
  <c r="B53" s="1"/>
  <c r="C35"/>
  <c r="B54" s="1"/>
  <c r="C32" i="6"/>
  <c r="B9" i="34"/>
  <c r="B9" i="13"/>
  <c r="B28" s="1"/>
  <c r="C41" s="1"/>
  <c r="B22" i="2"/>
  <c r="B26" s="1"/>
  <c r="B14" i="11"/>
  <c r="C47" i="10"/>
  <c r="C61" s="1"/>
  <c r="L28" i="3"/>
  <c r="M28" s="1"/>
  <c r="D28"/>
  <c r="E28" s="1"/>
  <c r="J28"/>
  <c r="K28" s="1"/>
  <c r="F24" i="4" l="1"/>
  <c r="H24" s="1"/>
  <c r="I24" s="1"/>
  <c r="C46" i="10"/>
  <c r="C57" s="1"/>
  <c r="C45"/>
  <c r="B46"/>
  <c r="B57" s="1"/>
  <c r="C39"/>
  <c r="D39" s="1"/>
  <c r="B29" i="36" s="1"/>
  <c r="G15" s="1"/>
  <c r="H15" s="1"/>
  <c r="I15" s="1"/>
  <c r="J15" s="1"/>
  <c r="K15" s="1"/>
  <c r="L15" s="1"/>
  <c r="M15" s="1"/>
  <c r="N15" s="1"/>
  <c r="O15" s="1"/>
  <c r="P15" s="1"/>
  <c r="Q15" s="1"/>
  <c r="R15" s="1"/>
  <c r="S15" s="1"/>
  <c r="T15" s="1"/>
  <c r="U15" s="1"/>
  <c r="V15" s="1"/>
  <c r="W15" s="1"/>
  <c r="X15" s="1"/>
  <c r="Y15" s="1"/>
  <c r="Z15" s="1"/>
  <c r="C40" i="10"/>
  <c r="D40" s="1"/>
  <c r="B30" i="36" s="1"/>
  <c r="G16" s="1"/>
  <c r="H16" s="1"/>
  <c r="I16" s="1"/>
  <c r="J16" s="1"/>
  <c r="K16" s="1"/>
  <c r="L16" s="1"/>
  <c r="M16" s="1"/>
  <c r="N16" s="1"/>
  <c r="O16" s="1"/>
  <c r="P16" s="1"/>
  <c r="Q16" s="1"/>
  <c r="R16" s="1"/>
  <c r="S16" s="1"/>
  <c r="T16" s="1"/>
  <c r="U16" s="1"/>
  <c r="V16" s="1"/>
  <c r="W16" s="1"/>
  <c r="X16" s="1"/>
  <c r="Y16" s="1"/>
  <c r="Z16" s="1"/>
  <c r="B45" i="10"/>
  <c r="B60" s="1"/>
  <c r="B61" i="34"/>
  <c r="B62" s="1"/>
  <c r="B52"/>
  <c r="G23" s="1"/>
  <c r="G26" i="23"/>
  <c r="G25"/>
  <c r="C38" i="10"/>
  <c r="D38" s="1"/>
  <c r="B28" i="36" s="1"/>
  <c r="G14" s="1"/>
  <c r="H14" s="1"/>
  <c r="I14" s="1"/>
  <c r="J14" s="1"/>
  <c r="K14" s="1"/>
  <c r="L14" s="1"/>
  <c r="M14" s="1"/>
  <c r="N14" s="1"/>
  <c r="O14" s="1"/>
  <c r="P14" s="1"/>
  <c r="Q14" s="1"/>
  <c r="R14" s="1"/>
  <c r="S14" s="1"/>
  <c r="T14" s="1"/>
  <c r="U14" s="1"/>
  <c r="V14" s="1"/>
  <c r="W14" s="1"/>
  <c r="X14" s="1"/>
  <c r="Y14" s="1"/>
  <c r="Z14" s="1"/>
  <c r="B20" i="8"/>
  <c r="B21" s="1"/>
  <c r="B22" s="1"/>
  <c r="D31" s="1"/>
  <c r="B5" i="36"/>
  <c r="B7" s="1"/>
  <c r="B10" s="1"/>
  <c r="B82" i="39"/>
  <c r="J28" i="4"/>
  <c r="K28" s="1"/>
  <c r="B37" i="37" s="1"/>
  <c r="B41" s="1"/>
  <c r="B17" i="21"/>
  <c r="B22" s="1"/>
  <c r="G10" s="1"/>
  <c r="B13"/>
  <c r="B18"/>
  <c r="L17" i="20"/>
  <c r="L21" s="1"/>
  <c r="M21" s="1"/>
  <c r="O7" i="19" s="1"/>
  <c r="B28" i="3"/>
  <c r="C28" s="1"/>
  <c r="C27"/>
  <c r="B25" i="37"/>
  <c r="B25" i="36"/>
  <c r="G12" i="21"/>
  <c r="H12" s="1"/>
  <c r="B25" i="31"/>
  <c r="J17" i="20"/>
  <c r="E15" i="3"/>
  <c r="E16" s="1"/>
  <c r="F12" i="4"/>
  <c r="G26"/>
  <c r="E11"/>
  <c r="E14"/>
  <c r="B42" i="6"/>
  <c r="I16" i="21"/>
  <c r="J16" s="1"/>
  <c r="K16" s="1"/>
  <c r="L16" s="1"/>
  <c r="M16" s="1"/>
  <c r="N16" s="1"/>
  <c r="O16" s="1"/>
  <c r="P16" s="1"/>
  <c r="Q16" s="1"/>
  <c r="R16" s="1"/>
  <c r="S16" s="1"/>
  <c r="T16" s="1"/>
  <c r="U16" s="1"/>
  <c r="V16" s="1"/>
  <c r="W16" s="1"/>
  <c r="X16" s="1"/>
  <c r="Y16" s="1"/>
  <c r="Z16" s="1"/>
  <c r="B9" i="23"/>
  <c r="B26" i="21"/>
  <c r="B30" s="1"/>
  <c r="C60" i="10"/>
  <c r="C63" s="1"/>
  <c r="C48"/>
  <c r="C56" s="1"/>
  <c r="C66"/>
  <c r="B49"/>
  <c r="B55" s="1"/>
  <c r="B47"/>
  <c r="B61" s="1"/>
  <c r="B66"/>
  <c r="B48"/>
  <c r="B56" s="1"/>
  <c r="B10" i="13"/>
  <c r="B11" s="1"/>
  <c r="B25" s="1"/>
  <c r="C44" i="11"/>
  <c r="C34"/>
  <c r="B5" i="37" s="1"/>
  <c r="C48" i="13"/>
  <c r="B64" s="1"/>
  <c r="C44"/>
  <c r="C49"/>
  <c r="C45"/>
  <c r="C51"/>
  <c r="C46"/>
  <c r="B62" s="1"/>
  <c r="C42"/>
  <c r="C52"/>
  <c r="B68" s="1"/>
  <c r="C47"/>
  <c r="B63" s="1"/>
  <c r="C43"/>
  <c r="B29"/>
  <c r="B44" i="34" s="1"/>
  <c r="G15" s="1"/>
  <c r="H15" s="1"/>
  <c r="I15" s="1"/>
  <c r="J15" s="1"/>
  <c r="K15" s="1"/>
  <c r="L15" s="1"/>
  <c r="M15" s="1"/>
  <c r="N15" s="1"/>
  <c r="O15" s="1"/>
  <c r="P15" s="1"/>
  <c r="Q15" s="1"/>
  <c r="R15" s="1"/>
  <c r="S15" s="1"/>
  <c r="T15" s="1"/>
  <c r="U15" s="1"/>
  <c r="V15" s="1"/>
  <c r="W15" s="1"/>
  <c r="X15" s="1"/>
  <c r="Y15" s="1"/>
  <c r="Z15" s="1"/>
  <c r="C46" i="7"/>
  <c r="C49" s="1"/>
  <c r="C60" s="1"/>
  <c r="B5" i="31"/>
  <c r="B7" s="1"/>
  <c r="B10" s="1"/>
  <c r="B49" i="7" l="1"/>
  <c r="B60" s="1"/>
  <c r="H29" i="3"/>
  <c r="I29" s="1"/>
  <c r="H23"/>
  <c r="I23" s="1"/>
  <c r="J24" i="34"/>
  <c r="N24"/>
  <c r="R24"/>
  <c r="V24"/>
  <c r="Z24"/>
  <c r="I24"/>
  <c r="M24"/>
  <c r="Q24"/>
  <c r="U24"/>
  <c r="Y24"/>
  <c r="H24"/>
  <c r="L24"/>
  <c r="P24"/>
  <c r="T24"/>
  <c r="X24"/>
  <c r="G24"/>
  <c r="K24"/>
  <c r="O24"/>
  <c r="S24"/>
  <c r="W24"/>
  <c r="B39" i="31"/>
  <c r="B40" s="1"/>
  <c r="B38"/>
  <c r="G27" s="1"/>
  <c r="H27" s="1"/>
  <c r="I27" s="1"/>
  <c r="J27" s="1"/>
  <c r="K27" s="1"/>
  <c r="L27" s="1"/>
  <c r="M27" s="1"/>
  <c r="N27" s="1"/>
  <c r="O27" s="1"/>
  <c r="P27" s="1"/>
  <c r="Q27" s="1"/>
  <c r="R27" s="1"/>
  <c r="S27" s="1"/>
  <c r="T27" s="1"/>
  <c r="U27" s="1"/>
  <c r="V27" s="1"/>
  <c r="W27" s="1"/>
  <c r="X27" s="1"/>
  <c r="Y27" s="1"/>
  <c r="Z27" s="1"/>
  <c r="H23" i="34"/>
  <c r="F8" i="36"/>
  <c r="F23" s="1"/>
  <c r="F32" s="1"/>
  <c r="D15" i="3"/>
  <c r="D16" s="1"/>
  <c r="B7" i="37"/>
  <c r="B10" s="1"/>
  <c r="B18" s="1"/>
  <c r="B23" s="1"/>
  <c r="B93" i="39"/>
  <c r="B95" s="1"/>
  <c r="B98" s="1"/>
  <c r="H25" i="23"/>
  <c r="I25" s="1"/>
  <c r="W9" i="21"/>
  <c r="G9"/>
  <c r="Z9"/>
  <c r="B14" i="36"/>
  <c r="B19"/>
  <c r="B20" s="1"/>
  <c r="F21"/>
  <c r="F30" s="1"/>
  <c r="B18"/>
  <c r="B23" s="1"/>
  <c r="H10" s="1"/>
  <c r="S9" i="21"/>
  <c r="J9"/>
  <c r="F18"/>
  <c r="D26" i="8"/>
  <c r="B52" i="39" s="1"/>
  <c r="V9" i="21"/>
  <c r="O9"/>
  <c r="Y9"/>
  <c r="X9"/>
  <c r="M9"/>
  <c r="M10"/>
  <c r="H10"/>
  <c r="I10"/>
  <c r="L10"/>
  <c r="Q9"/>
  <c r="K9"/>
  <c r="I9"/>
  <c r="L9"/>
  <c r="P9"/>
  <c r="R9"/>
  <c r="N9"/>
  <c r="U9"/>
  <c r="T9"/>
  <c r="G25" i="37"/>
  <c r="G28" s="1"/>
  <c r="J24" i="4"/>
  <c r="K24" s="1"/>
  <c r="B50" i="23" s="1"/>
  <c r="B19" i="21"/>
  <c r="H9"/>
  <c r="P10"/>
  <c r="O10"/>
  <c r="J10"/>
  <c r="N10"/>
  <c r="K10"/>
  <c r="B67" i="13"/>
  <c r="M17" i="20"/>
  <c r="L22"/>
  <c r="M22" s="1"/>
  <c r="L23"/>
  <c r="M23" s="1"/>
  <c r="L20"/>
  <c r="M20" s="1"/>
  <c r="O5" i="19" s="1"/>
  <c r="L19" i="20"/>
  <c r="M19" s="1"/>
  <c r="B70" i="7"/>
  <c r="C70"/>
  <c r="H25" i="3"/>
  <c r="I25" s="1"/>
  <c r="J19" i="20"/>
  <c r="K19" s="1"/>
  <c r="J22"/>
  <c r="C40" i="11"/>
  <c r="D40" s="1"/>
  <c r="B30" i="37" s="1"/>
  <c r="G16" s="1"/>
  <c r="H16" s="1"/>
  <c r="I16" s="1"/>
  <c r="J16" s="1"/>
  <c r="K16" s="1"/>
  <c r="L16" s="1"/>
  <c r="M16" s="1"/>
  <c r="N16" s="1"/>
  <c r="O16" s="1"/>
  <c r="P16" s="1"/>
  <c r="Q16" s="1"/>
  <c r="R16" s="1"/>
  <c r="S16" s="1"/>
  <c r="T16" s="1"/>
  <c r="U16" s="1"/>
  <c r="V16" s="1"/>
  <c r="W16" s="1"/>
  <c r="X16" s="1"/>
  <c r="Y16" s="1"/>
  <c r="Z16" s="1"/>
  <c r="G12"/>
  <c r="G12" i="36"/>
  <c r="B33"/>
  <c r="B34"/>
  <c r="B32"/>
  <c r="K27" i="4"/>
  <c r="B37" i="36" s="1"/>
  <c r="B41" s="1"/>
  <c r="H24" i="3"/>
  <c r="I24" s="1"/>
  <c r="H21"/>
  <c r="I21" s="1"/>
  <c r="B14" i="23"/>
  <c r="B13"/>
  <c r="G12" i="31"/>
  <c r="F8"/>
  <c r="B14"/>
  <c r="B18"/>
  <c r="B23" s="1"/>
  <c r="B19"/>
  <c r="B20" s="1"/>
  <c r="H26" i="23"/>
  <c r="H22" i="3"/>
  <c r="I22" s="1"/>
  <c r="H26"/>
  <c r="I26" s="1"/>
  <c r="H27"/>
  <c r="I27" s="1"/>
  <c r="D17" i="20"/>
  <c r="J20"/>
  <c r="K20" s="1"/>
  <c r="K17"/>
  <c r="J23"/>
  <c r="K23" s="1"/>
  <c r="J21"/>
  <c r="K21" s="1"/>
  <c r="L7" i="19" s="1"/>
  <c r="E17" i="3"/>
  <c r="G25" i="4"/>
  <c r="E12"/>
  <c r="C25" s="1"/>
  <c r="E26"/>
  <c r="D26"/>
  <c r="C26"/>
  <c r="B43" i="23"/>
  <c r="G15" s="1"/>
  <c r="G13" i="21"/>
  <c r="C38" i="11"/>
  <c r="D38" s="1"/>
  <c r="B28" i="37" s="1"/>
  <c r="G14" s="1"/>
  <c r="H14" s="1"/>
  <c r="I14" s="1"/>
  <c r="J14" s="1"/>
  <c r="K14" s="1"/>
  <c r="L14" s="1"/>
  <c r="M14" s="1"/>
  <c r="N14" s="1"/>
  <c r="O14" s="1"/>
  <c r="P14" s="1"/>
  <c r="Q14" s="1"/>
  <c r="R14" s="1"/>
  <c r="S14" s="1"/>
  <c r="T14" s="1"/>
  <c r="U14" s="1"/>
  <c r="V14" s="1"/>
  <c r="W14" s="1"/>
  <c r="X14" s="1"/>
  <c r="Y14" s="1"/>
  <c r="Z14" s="1"/>
  <c r="C52" i="7"/>
  <c r="C58" s="1"/>
  <c r="C38" i="13"/>
  <c r="B58" s="1"/>
  <c r="C36"/>
  <c r="B59" s="1"/>
  <c r="C34"/>
  <c r="B57" s="1"/>
  <c r="C35"/>
  <c r="B56" s="1"/>
  <c r="C37"/>
  <c r="B60" s="1"/>
  <c r="C33"/>
  <c r="B61" s="1"/>
  <c r="B26"/>
  <c r="C39" i="11"/>
  <c r="D39" s="1"/>
  <c r="B29" i="37" s="1"/>
  <c r="G15" s="1"/>
  <c r="H15" s="1"/>
  <c r="I15" s="1"/>
  <c r="J15" s="1"/>
  <c r="K15" s="1"/>
  <c r="L15" s="1"/>
  <c r="M15" s="1"/>
  <c r="N15" s="1"/>
  <c r="O15" s="1"/>
  <c r="P15" s="1"/>
  <c r="Q15" s="1"/>
  <c r="R15" s="1"/>
  <c r="S15" s="1"/>
  <c r="T15" s="1"/>
  <c r="U15" s="1"/>
  <c r="V15" s="1"/>
  <c r="W15" s="1"/>
  <c r="X15" s="1"/>
  <c r="Y15" s="1"/>
  <c r="Z15" s="1"/>
  <c r="C66" i="11"/>
  <c r="C49"/>
  <c r="C56" s="1"/>
  <c r="C47"/>
  <c r="B50"/>
  <c r="B55" s="1"/>
  <c r="B48"/>
  <c r="B61" s="1"/>
  <c r="B46"/>
  <c r="B60" s="1"/>
  <c r="B66"/>
  <c r="C48"/>
  <c r="C46"/>
  <c r="B49"/>
  <c r="B56" s="1"/>
  <c r="B47"/>
  <c r="B57" s="1"/>
  <c r="M7" i="19" s="1"/>
  <c r="E63" i="8"/>
  <c r="B63" i="10"/>
  <c r="C50" i="7"/>
  <c r="C65" s="1"/>
  <c r="C48"/>
  <c r="C64" s="1"/>
  <c r="B51"/>
  <c r="B59" s="1"/>
  <c r="C51"/>
  <c r="C59" s="1"/>
  <c r="B52"/>
  <c r="B58" s="1"/>
  <c r="B50"/>
  <c r="B65" s="1"/>
  <c r="B48"/>
  <c r="B64" s="1"/>
  <c r="D63" i="10"/>
  <c r="C42" i="7"/>
  <c r="D42" s="1"/>
  <c r="B30" i="31" s="1"/>
  <c r="G16" s="1"/>
  <c r="H16" s="1"/>
  <c r="I16" s="1"/>
  <c r="J16" s="1"/>
  <c r="K16" s="1"/>
  <c r="L16" s="1"/>
  <c r="M16" s="1"/>
  <c r="N16" s="1"/>
  <c r="O16" s="1"/>
  <c r="P16" s="1"/>
  <c r="Q16" s="1"/>
  <c r="R16" s="1"/>
  <c r="S16" s="1"/>
  <c r="T16" s="1"/>
  <c r="U16" s="1"/>
  <c r="V16" s="1"/>
  <c r="W16" s="1"/>
  <c r="X16" s="1"/>
  <c r="Y16" s="1"/>
  <c r="Z16" s="1"/>
  <c r="C40" i="7"/>
  <c r="D40" s="1"/>
  <c r="B28" i="31" s="1"/>
  <c r="G14" s="1"/>
  <c r="H14" s="1"/>
  <c r="I14" s="1"/>
  <c r="J14" s="1"/>
  <c r="K14" s="1"/>
  <c r="L14" s="1"/>
  <c r="M14" s="1"/>
  <c r="N14" s="1"/>
  <c r="O14" s="1"/>
  <c r="P14" s="1"/>
  <c r="Q14" s="1"/>
  <c r="R14" s="1"/>
  <c r="S14" s="1"/>
  <c r="T14" s="1"/>
  <c r="U14" s="1"/>
  <c r="V14" s="1"/>
  <c r="W14" s="1"/>
  <c r="X14" s="1"/>
  <c r="Y14" s="1"/>
  <c r="Z14" s="1"/>
  <c r="C41" i="7"/>
  <c r="D41" s="1"/>
  <c r="B29" i="31" s="1"/>
  <c r="G15" s="1"/>
  <c r="H15" s="1"/>
  <c r="I15" s="1"/>
  <c r="J15" s="1"/>
  <c r="K15" s="1"/>
  <c r="L15" s="1"/>
  <c r="M15" s="1"/>
  <c r="N15" s="1"/>
  <c r="O15" s="1"/>
  <c r="P15" s="1"/>
  <c r="Q15" s="1"/>
  <c r="R15" s="1"/>
  <c r="S15" s="1"/>
  <c r="T15" s="1"/>
  <c r="U15" s="1"/>
  <c r="V15" s="1"/>
  <c r="W15" s="1"/>
  <c r="X15" s="1"/>
  <c r="Y15" s="1"/>
  <c r="Z15" s="1"/>
  <c r="N4" i="19" l="1"/>
  <c r="O4"/>
  <c r="J7"/>
  <c r="K7"/>
  <c r="K9" i="36"/>
  <c r="B64" i="8"/>
  <c r="B42"/>
  <c r="F23" i="3"/>
  <c r="G23" s="1"/>
  <c r="F22" i="36"/>
  <c r="F31" s="1"/>
  <c r="Q9"/>
  <c r="G18" i="21"/>
  <c r="H13"/>
  <c r="I13" s="1"/>
  <c r="J13" s="1"/>
  <c r="K13" s="1"/>
  <c r="L13" s="1"/>
  <c r="M13" s="1"/>
  <c r="N13" s="1"/>
  <c r="O13" s="1"/>
  <c r="P13" s="1"/>
  <c r="Q13" s="1"/>
  <c r="R13" s="1"/>
  <c r="S13" s="1"/>
  <c r="T13" s="1"/>
  <c r="U13" s="1"/>
  <c r="V13" s="1"/>
  <c r="W13" s="1"/>
  <c r="X13" s="1"/>
  <c r="Y13" s="1"/>
  <c r="Z13" s="1"/>
  <c r="I23" i="34"/>
  <c r="K28" i="31"/>
  <c r="O28"/>
  <c r="S28"/>
  <c r="W28"/>
  <c r="G28"/>
  <c r="J28"/>
  <c r="N28"/>
  <c r="R28"/>
  <c r="V28"/>
  <c r="Z28"/>
  <c r="I28"/>
  <c r="M28"/>
  <c r="Q28"/>
  <c r="U28"/>
  <c r="Y28"/>
  <c r="H28"/>
  <c r="L28"/>
  <c r="P28"/>
  <c r="T28"/>
  <c r="X28"/>
  <c r="B19" i="37"/>
  <c r="Z9" s="1"/>
  <c r="B14"/>
  <c r="W9" i="36"/>
  <c r="B63" i="23"/>
  <c r="B62"/>
  <c r="G22"/>
  <c r="F8" i="37"/>
  <c r="F22" s="1"/>
  <c r="F31" s="1"/>
  <c r="D64" i="8"/>
  <c r="B65"/>
  <c r="A67" s="1"/>
  <c r="H25" i="37"/>
  <c r="F29" i="3"/>
  <c r="G29" s="1"/>
  <c r="F25"/>
  <c r="F22"/>
  <c r="G22" s="1"/>
  <c r="F24"/>
  <c r="G24" s="1"/>
  <c r="F21"/>
  <c r="G21" s="1"/>
  <c r="D17"/>
  <c r="D18" s="1"/>
  <c r="B46" i="34" s="1"/>
  <c r="G17" s="1"/>
  <c r="H17" s="1"/>
  <c r="I17" s="1"/>
  <c r="J17" s="1"/>
  <c r="K17" s="1"/>
  <c r="L17" s="1"/>
  <c r="M17" s="1"/>
  <c r="N17" s="1"/>
  <c r="O17" s="1"/>
  <c r="P17" s="1"/>
  <c r="Q17" s="1"/>
  <c r="R17" s="1"/>
  <c r="S17" s="1"/>
  <c r="T17" s="1"/>
  <c r="U17" s="1"/>
  <c r="V17" s="1"/>
  <c r="W17" s="1"/>
  <c r="X17" s="1"/>
  <c r="Y17" s="1"/>
  <c r="Z17" s="1"/>
  <c r="F26" i="3"/>
  <c r="G26" s="1"/>
  <c r="F27"/>
  <c r="G27" s="1"/>
  <c r="C67" i="7"/>
  <c r="B84" i="39"/>
  <c r="B87" s="1"/>
  <c r="L9" i="36"/>
  <c r="H9"/>
  <c r="G25"/>
  <c r="G28" s="1"/>
  <c r="M9"/>
  <c r="G9"/>
  <c r="I9"/>
  <c r="S9"/>
  <c r="J9"/>
  <c r="P10"/>
  <c r="B34" i="37"/>
  <c r="B11" i="34"/>
  <c r="R9" i="36"/>
  <c r="O9"/>
  <c r="T9"/>
  <c r="Y9"/>
  <c r="N9"/>
  <c r="Z9"/>
  <c r="X9"/>
  <c r="V9"/>
  <c r="P9"/>
  <c r="U9"/>
  <c r="M10"/>
  <c r="J10"/>
  <c r="O10"/>
  <c r="I10"/>
  <c r="N10"/>
  <c r="G10"/>
  <c r="L10"/>
  <c r="K10"/>
  <c r="J23" i="4"/>
  <c r="K23" s="1"/>
  <c r="B33" i="21" s="1"/>
  <c r="B37" s="1"/>
  <c r="L25" i="20"/>
  <c r="M25" s="1"/>
  <c r="B41" i="8"/>
  <c r="B57"/>
  <c r="B43" i="34"/>
  <c r="G14" s="1"/>
  <c r="B30" i="13"/>
  <c r="M4" i="19"/>
  <c r="M5"/>
  <c r="N5"/>
  <c r="L5"/>
  <c r="J5"/>
  <c r="K5"/>
  <c r="L4"/>
  <c r="K4"/>
  <c r="J4"/>
  <c r="K22" i="20"/>
  <c r="B32" i="37"/>
  <c r="I10"/>
  <c r="L10"/>
  <c r="O10"/>
  <c r="G10"/>
  <c r="J10"/>
  <c r="M10"/>
  <c r="P10"/>
  <c r="H10"/>
  <c r="K10"/>
  <c r="N10"/>
  <c r="B33"/>
  <c r="H19" i="36"/>
  <c r="Y18"/>
  <c r="S20"/>
  <c r="K20"/>
  <c r="X19"/>
  <c r="P19"/>
  <c r="Z20"/>
  <c r="R20"/>
  <c r="J20"/>
  <c r="U19"/>
  <c r="I19"/>
  <c r="Z18"/>
  <c r="R18"/>
  <c r="J18"/>
  <c r="K18"/>
  <c r="S18"/>
  <c r="H12"/>
  <c r="I12" s="1"/>
  <c r="J12" s="1"/>
  <c r="K12" s="1"/>
  <c r="L12" s="1"/>
  <c r="M12" s="1"/>
  <c r="N12" s="1"/>
  <c r="O12" s="1"/>
  <c r="P12" s="1"/>
  <c r="Q12" s="1"/>
  <c r="R12" s="1"/>
  <c r="S12" s="1"/>
  <c r="T12" s="1"/>
  <c r="U12" s="1"/>
  <c r="V12" s="1"/>
  <c r="W12" s="1"/>
  <c r="X12" s="1"/>
  <c r="Y12" s="1"/>
  <c r="Z12" s="1"/>
  <c r="M18"/>
  <c r="U18"/>
  <c r="Y20"/>
  <c r="U20"/>
  <c r="Q20"/>
  <c r="M20"/>
  <c r="I20"/>
  <c r="Z19"/>
  <c r="V19"/>
  <c r="R19"/>
  <c r="N19"/>
  <c r="J19"/>
  <c r="X20"/>
  <c r="T20"/>
  <c r="P20"/>
  <c r="L20"/>
  <c r="H20"/>
  <c r="W19"/>
  <c r="S19"/>
  <c r="O19"/>
  <c r="K19"/>
  <c r="G19"/>
  <c r="X18"/>
  <c r="T18"/>
  <c r="P18"/>
  <c r="L18"/>
  <c r="H18"/>
  <c r="G18"/>
  <c r="O18"/>
  <c r="W18"/>
  <c r="I18"/>
  <c r="Q18"/>
  <c r="W20"/>
  <c r="O20"/>
  <c r="G20"/>
  <c r="T19"/>
  <c r="L19"/>
  <c r="V20"/>
  <c r="N20"/>
  <c r="Y19"/>
  <c r="Q19"/>
  <c r="M19"/>
  <c r="V18"/>
  <c r="N18"/>
  <c r="H12" i="37"/>
  <c r="I12" s="1"/>
  <c r="J12" s="1"/>
  <c r="K12" s="1"/>
  <c r="L12" s="1"/>
  <c r="M12" s="1"/>
  <c r="N12" s="1"/>
  <c r="O12" s="1"/>
  <c r="P12" s="1"/>
  <c r="Q12" s="1"/>
  <c r="R12" s="1"/>
  <c r="S12" s="1"/>
  <c r="T12" s="1"/>
  <c r="U12" s="1"/>
  <c r="V12" s="1"/>
  <c r="W12" s="1"/>
  <c r="X12" s="1"/>
  <c r="Y12" s="1"/>
  <c r="Z12" s="1"/>
  <c r="Y20"/>
  <c r="U20"/>
  <c r="Q20"/>
  <c r="M20"/>
  <c r="I20"/>
  <c r="Z19"/>
  <c r="V19"/>
  <c r="R19"/>
  <c r="N19"/>
  <c r="J19"/>
  <c r="J18"/>
  <c r="N18"/>
  <c r="R18"/>
  <c r="Z18"/>
  <c r="I19"/>
  <c r="Q19"/>
  <c r="Y19"/>
  <c r="T20"/>
  <c r="I18"/>
  <c r="Q18"/>
  <c r="Y18"/>
  <c r="S19"/>
  <c r="Z20"/>
  <c r="W20"/>
  <c r="S20"/>
  <c r="O20"/>
  <c r="K20"/>
  <c r="G20"/>
  <c r="X19"/>
  <c r="T19"/>
  <c r="P19"/>
  <c r="L19"/>
  <c r="H18"/>
  <c r="L18"/>
  <c r="P18"/>
  <c r="T18"/>
  <c r="X18"/>
  <c r="G19"/>
  <c r="M19"/>
  <c r="U19"/>
  <c r="H20"/>
  <c r="P20"/>
  <c r="X20"/>
  <c r="G18"/>
  <c r="K18"/>
  <c r="O18"/>
  <c r="S18"/>
  <c r="W18"/>
  <c r="H19"/>
  <c r="O19"/>
  <c r="W19"/>
  <c r="N20"/>
  <c r="V20"/>
  <c r="V18"/>
  <c r="L20"/>
  <c r="M18"/>
  <c r="U18"/>
  <c r="K19"/>
  <c r="J20"/>
  <c r="R20"/>
  <c r="G17" i="21"/>
  <c r="H17"/>
  <c r="I12"/>
  <c r="N10" i="31"/>
  <c r="P10"/>
  <c r="K10"/>
  <c r="H10"/>
  <c r="M10"/>
  <c r="O10"/>
  <c r="G10"/>
  <c r="I10"/>
  <c r="L10"/>
  <c r="J10"/>
  <c r="F22"/>
  <c r="F32" s="1"/>
  <c r="F21"/>
  <c r="F23"/>
  <c r="F33" s="1"/>
  <c r="H12"/>
  <c r="I12" s="1"/>
  <c r="J12" s="1"/>
  <c r="K12" s="1"/>
  <c r="L12" s="1"/>
  <c r="M12" s="1"/>
  <c r="N12" s="1"/>
  <c r="W9"/>
  <c r="V9"/>
  <c r="Q9"/>
  <c r="I9"/>
  <c r="R9"/>
  <c r="M9"/>
  <c r="H9"/>
  <c r="P9"/>
  <c r="X9"/>
  <c r="K9"/>
  <c r="S9"/>
  <c r="J9"/>
  <c r="N9"/>
  <c r="Y9"/>
  <c r="Z9"/>
  <c r="U9"/>
  <c r="L9"/>
  <c r="T9"/>
  <c r="G9"/>
  <c r="O9"/>
  <c r="I26" i="23"/>
  <c r="J25"/>
  <c r="B17"/>
  <c r="B18"/>
  <c r="E18" i="3"/>
  <c r="B31" i="31" s="1"/>
  <c r="H28" i="3"/>
  <c r="I28" s="1"/>
  <c r="E17" i="20"/>
  <c r="D21"/>
  <c r="E21" s="1"/>
  <c r="D7" i="19" s="1"/>
  <c r="D20" i="20"/>
  <c r="E20" s="1"/>
  <c r="D22"/>
  <c r="D23"/>
  <c r="E23" s="1"/>
  <c r="D19"/>
  <c r="E19" s="1"/>
  <c r="B17"/>
  <c r="J25"/>
  <c r="K25" s="1"/>
  <c r="F26" i="4"/>
  <c r="E25"/>
  <c r="D25"/>
  <c r="B42" i="23"/>
  <c r="H15"/>
  <c r="I15" s="1"/>
  <c r="J15" s="1"/>
  <c r="K15" s="1"/>
  <c r="L15" s="1"/>
  <c r="M15" s="1"/>
  <c r="N15" s="1"/>
  <c r="O15" s="1"/>
  <c r="P15" s="1"/>
  <c r="Q15" s="1"/>
  <c r="R15" s="1"/>
  <c r="S15" s="1"/>
  <c r="T15" s="1"/>
  <c r="U15" s="1"/>
  <c r="V15" s="1"/>
  <c r="W15" s="1"/>
  <c r="X15" s="1"/>
  <c r="Y15" s="1"/>
  <c r="Z15" s="1"/>
  <c r="B65" i="13"/>
  <c r="D67" i="7"/>
  <c r="C60" i="11"/>
  <c r="B67" i="7"/>
  <c r="B63" i="11"/>
  <c r="C61"/>
  <c r="C57"/>
  <c r="N7" i="19" s="1"/>
  <c r="D63" i="11"/>
  <c r="B43" i="8"/>
  <c r="B44"/>
  <c r="C78"/>
  <c r="C7" i="19" l="1"/>
  <c r="C54" i="8"/>
  <c r="B21" i="20"/>
  <c r="C21" s="1"/>
  <c r="B7" i="19" s="1"/>
  <c r="B19" i="20"/>
  <c r="C19" s="1"/>
  <c r="B4" i="19" s="1"/>
  <c r="M6"/>
  <c r="H9" i="37"/>
  <c r="G9"/>
  <c r="V21" s="1"/>
  <c r="N9"/>
  <c r="Y9"/>
  <c r="T9"/>
  <c r="K9"/>
  <c r="X9"/>
  <c r="J9"/>
  <c r="W9"/>
  <c r="Q9"/>
  <c r="U9"/>
  <c r="V9"/>
  <c r="S9"/>
  <c r="P9"/>
  <c r="I9"/>
  <c r="M9"/>
  <c r="R9"/>
  <c r="O9"/>
  <c r="L9"/>
  <c r="B20"/>
  <c r="I25"/>
  <c r="I28" s="1"/>
  <c r="H28"/>
  <c r="H32" s="1"/>
  <c r="G27" i="23"/>
  <c r="G28"/>
  <c r="J23" i="34"/>
  <c r="F23" i="37"/>
  <c r="F32" s="1"/>
  <c r="G20" i="21"/>
  <c r="G23" s="1"/>
  <c r="F21" i="37"/>
  <c r="F30" s="1"/>
  <c r="G25" i="3"/>
  <c r="F28"/>
  <c r="G28" s="1"/>
  <c r="H25" i="36"/>
  <c r="H28" s="1"/>
  <c r="G32"/>
  <c r="I25"/>
  <c r="I28" s="1"/>
  <c r="G30" i="37"/>
  <c r="F31" i="31"/>
  <c r="H31" i="37"/>
  <c r="G31"/>
  <c r="G32"/>
  <c r="I30"/>
  <c r="V21" i="36"/>
  <c r="Q22"/>
  <c r="W23"/>
  <c r="O21"/>
  <c r="P21"/>
  <c r="X21"/>
  <c r="S22"/>
  <c r="P23"/>
  <c r="X23"/>
  <c r="V22"/>
  <c r="Q23"/>
  <c r="Y23"/>
  <c r="S21"/>
  <c r="Z21"/>
  <c r="U22"/>
  <c r="R23"/>
  <c r="P22"/>
  <c r="Y21"/>
  <c r="B56" i="39"/>
  <c r="B60" s="1"/>
  <c r="B55"/>
  <c r="B59" s="1"/>
  <c r="B14" i="34"/>
  <c r="B18" s="1"/>
  <c r="B15"/>
  <c r="B19" s="1"/>
  <c r="Y22" i="36"/>
  <c r="V23"/>
  <c r="T22"/>
  <c r="O23"/>
  <c r="Q21"/>
  <c r="W21"/>
  <c r="T21"/>
  <c r="O22"/>
  <c r="W22"/>
  <c r="T23"/>
  <c r="R22"/>
  <c r="Z22"/>
  <c r="U23"/>
  <c r="U21"/>
  <c r="R21"/>
  <c r="Z23"/>
  <c r="X22"/>
  <c r="S23"/>
  <c r="B47" i="34"/>
  <c r="O6" i="19"/>
  <c r="R23" i="37"/>
  <c r="B54" i="8"/>
  <c r="H26" i="4"/>
  <c r="I26" s="1"/>
  <c r="J26" s="1"/>
  <c r="B23" i="20"/>
  <c r="C23" s="1"/>
  <c r="L6" i="19"/>
  <c r="K6"/>
  <c r="J6"/>
  <c r="D5"/>
  <c r="C5"/>
  <c r="C4"/>
  <c r="D4"/>
  <c r="U21" i="37"/>
  <c r="X22"/>
  <c r="Q23"/>
  <c r="H14" i="34"/>
  <c r="G18"/>
  <c r="L22" i="37"/>
  <c r="J23"/>
  <c r="H23"/>
  <c r="I21"/>
  <c r="N23" i="36"/>
  <c r="L22"/>
  <c r="G23"/>
  <c r="I21"/>
  <c r="H21"/>
  <c r="K22"/>
  <c r="H23"/>
  <c r="N22"/>
  <c r="I23"/>
  <c r="M21"/>
  <c r="J21"/>
  <c r="K23"/>
  <c r="K22" i="37"/>
  <c r="N21" i="36"/>
  <c r="M22"/>
  <c r="G21"/>
  <c r="L21"/>
  <c r="G22"/>
  <c r="L23"/>
  <c r="J22"/>
  <c r="M23"/>
  <c r="K21"/>
  <c r="I22"/>
  <c r="J23"/>
  <c r="H22"/>
  <c r="B46" i="23"/>
  <c r="J12" i="21"/>
  <c r="I17"/>
  <c r="G17" i="31"/>
  <c r="B33"/>
  <c r="B32"/>
  <c r="B34"/>
  <c r="O12"/>
  <c r="F7" i="23"/>
  <c r="F19" s="1"/>
  <c r="F30" s="1"/>
  <c r="B27"/>
  <c r="B32" s="1"/>
  <c r="M9" s="1"/>
  <c r="B28"/>
  <c r="I8" s="1"/>
  <c r="B26"/>
  <c r="K25"/>
  <c r="J26"/>
  <c r="F10"/>
  <c r="F20" s="1"/>
  <c r="F31" s="1"/>
  <c r="B35"/>
  <c r="B40" s="1"/>
  <c r="G12" s="1"/>
  <c r="B36"/>
  <c r="O11" s="1"/>
  <c r="B34"/>
  <c r="G14"/>
  <c r="G18" s="1"/>
  <c r="E22" i="20"/>
  <c r="D25"/>
  <c r="E25" s="1"/>
  <c r="B20"/>
  <c r="C20" s="1"/>
  <c r="C17"/>
  <c r="B22"/>
  <c r="B25" s="1"/>
  <c r="F25" i="4"/>
  <c r="H25" s="1"/>
  <c r="B57" i="34"/>
  <c r="C73" i="8"/>
  <c r="C49" s="1"/>
  <c r="C72"/>
  <c r="C53" s="1"/>
  <c r="C74"/>
  <c r="C48" s="1"/>
  <c r="C75"/>
  <c r="C51" s="1"/>
  <c r="H18" i="21"/>
  <c r="C63" i="11"/>
  <c r="N6" i="19" s="1"/>
  <c r="C55" i="8" l="1"/>
  <c r="L21" i="37"/>
  <c r="J21"/>
  <c r="H21"/>
  <c r="H22"/>
  <c r="J22"/>
  <c r="M21"/>
  <c r="Y22"/>
  <c r="X23"/>
  <c r="T23"/>
  <c r="N22"/>
  <c r="Z23"/>
  <c r="P21"/>
  <c r="W22"/>
  <c r="N21"/>
  <c r="T21"/>
  <c r="G22"/>
  <c r="I23"/>
  <c r="I22"/>
  <c r="K23"/>
  <c r="M22"/>
  <c r="K21"/>
  <c r="L23"/>
  <c r="M23"/>
  <c r="G23"/>
  <c r="G21"/>
  <c r="Y23"/>
  <c r="V22"/>
  <c r="R21"/>
  <c r="Y21"/>
  <c r="S23"/>
  <c r="P22"/>
  <c r="X21"/>
  <c r="S21"/>
  <c r="V23"/>
  <c r="Z22"/>
  <c r="Z21"/>
  <c r="S22"/>
  <c r="W21"/>
  <c r="H30"/>
  <c r="J25"/>
  <c r="J28" s="1"/>
  <c r="U23"/>
  <c r="R22"/>
  <c r="Q22"/>
  <c r="Q21"/>
  <c r="O23"/>
  <c r="P23"/>
  <c r="N23"/>
  <c r="W23"/>
  <c r="T22"/>
  <c r="U22"/>
  <c r="O21"/>
  <c r="O22"/>
  <c r="K23" i="34"/>
  <c r="G30" i="23"/>
  <c r="G30" i="36"/>
  <c r="G31"/>
  <c r="H32"/>
  <c r="H31"/>
  <c r="H30"/>
  <c r="B60" i="34"/>
  <c r="B64" s="1"/>
  <c r="J25" i="36"/>
  <c r="I32" i="37"/>
  <c r="I31"/>
  <c r="G31" i="23"/>
  <c r="L11"/>
  <c r="F7" i="34"/>
  <c r="F19" s="1"/>
  <c r="F30" s="1"/>
  <c r="B28"/>
  <c r="B33" s="1"/>
  <c r="B27"/>
  <c r="B29"/>
  <c r="B37"/>
  <c r="F10"/>
  <c r="F20" s="1"/>
  <c r="F31" s="1"/>
  <c r="B36"/>
  <c r="B41" s="1"/>
  <c r="B35"/>
  <c r="T11" i="23"/>
  <c r="G11"/>
  <c r="G20" s="1"/>
  <c r="O9"/>
  <c r="K9"/>
  <c r="H8"/>
  <c r="I11"/>
  <c r="S11"/>
  <c r="S8"/>
  <c r="O8"/>
  <c r="N11"/>
  <c r="H11"/>
  <c r="K26" i="4"/>
  <c r="B37" i="31" s="1"/>
  <c r="B41" s="1"/>
  <c r="F17" i="20"/>
  <c r="F23" s="1"/>
  <c r="G23" s="1"/>
  <c r="I25" i="4"/>
  <c r="J25" s="1"/>
  <c r="B5" i="19"/>
  <c r="D6"/>
  <c r="C6"/>
  <c r="I14" i="34"/>
  <c r="H18"/>
  <c r="P9" i="23"/>
  <c r="P8"/>
  <c r="B29"/>
  <c r="Y11"/>
  <c r="B37"/>
  <c r="K12" i="21"/>
  <c r="J17"/>
  <c r="H20"/>
  <c r="X8" i="23"/>
  <c r="U8"/>
  <c r="Q11"/>
  <c r="V11"/>
  <c r="V8"/>
  <c r="X11"/>
  <c r="Y8"/>
  <c r="Z8"/>
  <c r="W8"/>
  <c r="R8"/>
  <c r="M8"/>
  <c r="Q8"/>
  <c r="J8"/>
  <c r="K8"/>
  <c r="G8"/>
  <c r="U11"/>
  <c r="M11"/>
  <c r="Z11"/>
  <c r="R11"/>
  <c r="J11"/>
  <c r="T8"/>
  <c r="K11"/>
  <c r="P11"/>
  <c r="W11"/>
  <c r="H14"/>
  <c r="I14" s="1"/>
  <c r="H9"/>
  <c r="L9"/>
  <c r="H17" i="31"/>
  <c r="I17" s="1"/>
  <c r="J17" s="1"/>
  <c r="K17" s="1"/>
  <c r="L17" s="1"/>
  <c r="M17" s="1"/>
  <c r="N17" s="1"/>
  <c r="O17" s="1"/>
  <c r="P17" s="1"/>
  <c r="Q17" s="1"/>
  <c r="R17" s="1"/>
  <c r="S17" s="1"/>
  <c r="T17" s="1"/>
  <c r="U17" s="1"/>
  <c r="V17" s="1"/>
  <c r="W17" s="1"/>
  <c r="X17" s="1"/>
  <c r="Y17" s="1"/>
  <c r="Z17" s="1"/>
  <c r="X20"/>
  <c r="P20"/>
  <c r="H20"/>
  <c r="S19"/>
  <c r="K19"/>
  <c r="V18"/>
  <c r="N18"/>
  <c r="G20"/>
  <c r="S20"/>
  <c r="K20"/>
  <c r="V19"/>
  <c r="N19"/>
  <c r="Y18"/>
  <c r="Q18"/>
  <c r="Z20"/>
  <c r="R20"/>
  <c r="J20"/>
  <c r="Q19"/>
  <c r="I19"/>
  <c r="T18"/>
  <c r="L18"/>
  <c r="G18"/>
  <c r="G21" s="1"/>
  <c r="Q20"/>
  <c r="X19"/>
  <c r="L19"/>
  <c r="O18"/>
  <c r="Y20"/>
  <c r="P19"/>
  <c r="S18"/>
  <c r="G19"/>
  <c r="T20"/>
  <c r="L20"/>
  <c r="W19"/>
  <c r="O19"/>
  <c r="Z18"/>
  <c r="R18"/>
  <c r="J18"/>
  <c r="W20"/>
  <c r="O20"/>
  <c r="Z19"/>
  <c r="R19"/>
  <c r="J19"/>
  <c r="U18"/>
  <c r="M18"/>
  <c r="I18"/>
  <c r="V20"/>
  <c r="N20"/>
  <c r="Y19"/>
  <c r="M19"/>
  <c r="X18"/>
  <c r="P18"/>
  <c r="H18"/>
  <c r="U20"/>
  <c r="M20"/>
  <c r="T19"/>
  <c r="W18"/>
  <c r="U19"/>
  <c r="I20"/>
  <c r="H19"/>
  <c r="K18"/>
  <c r="P12"/>
  <c r="J9" i="23"/>
  <c r="G9"/>
  <c r="I9"/>
  <c r="N9"/>
  <c r="K26"/>
  <c r="L25"/>
  <c r="N8"/>
  <c r="L8"/>
  <c r="H22"/>
  <c r="O12"/>
  <c r="K12"/>
  <c r="N12"/>
  <c r="J12"/>
  <c r="M12"/>
  <c r="I12"/>
  <c r="P12"/>
  <c r="L12"/>
  <c r="H12"/>
  <c r="C22" i="20"/>
  <c r="C25"/>
  <c r="B6" i="19" s="1"/>
  <c r="D65" i="8"/>
  <c r="B55" i="34" s="1"/>
  <c r="I18" i="21"/>
  <c r="B77" i="8"/>
  <c r="B50" s="1"/>
  <c r="B75"/>
  <c r="B51" s="1"/>
  <c r="B73"/>
  <c r="B49" s="1"/>
  <c r="B76"/>
  <c r="B52" s="1"/>
  <c r="B74"/>
  <c r="B48" s="1"/>
  <c r="A68"/>
  <c r="B72"/>
  <c r="B53" s="1"/>
  <c r="K25" i="37" l="1"/>
  <c r="K28" s="1"/>
  <c r="I20" i="21"/>
  <c r="I23" s="1"/>
  <c r="H23"/>
  <c r="K25" i="36"/>
  <c r="K28" s="1"/>
  <c r="J28"/>
  <c r="L23" i="34"/>
  <c r="H27" i="23"/>
  <c r="H28"/>
  <c r="G19"/>
  <c r="G26" i="34"/>
  <c r="G28" s="1"/>
  <c r="B59"/>
  <c r="B63" s="1"/>
  <c r="J32" i="37"/>
  <c r="J30"/>
  <c r="J31"/>
  <c r="I30" i="36"/>
  <c r="I32"/>
  <c r="I31"/>
  <c r="G26" i="31"/>
  <c r="O12" i="34"/>
  <c r="M12"/>
  <c r="P12"/>
  <c r="G12"/>
  <c r="H12"/>
  <c r="J12"/>
  <c r="I12"/>
  <c r="K12"/>
  <c r="N12"/>
  <c r="L12"/>
  <c r="Y11"/>
  <c r="S11"/>
  <c r="K11"/>
  <c r="V11"/>
  <c r="N11"/>
  <c r="W11"/>
  <c r="Q11"/>
  <c r="I11"/>
  <c r="T11"/>
  <c r="L11"/>
  <c r="B38"/>
  <c r="X11"/>
  <c r="O11"/>
  <c r="G11"/>
  <c r="R11"/>
  <c r="J11"/>
  <c r="U11"/>
  <c r="M11"/>
  <c r="Z11"/>
  <c r="P11"/>
  <c r="H11"/>
  <c r="H20" s="1"/>
  <c r="T8"/>
  <c r="H8"/>
  <c r="S8"/>
  <c r="J8"/>
  <c r="G8"/>
  <c r="I8"/>
  <c r="V8"/>
  <c r="M8"/>
  <c r="Y8"/>
  <c r="R8"/>
  <c r="U8"/>
  <c r="O8"/>
  <c r="N8"/>
  <c r="P8"/>
  <c r="Z8"/>
  <c r="L8"/>
  <c r="W8"/>
  <c r="X8"/>
  <c r="B30"/>
  <c r="Q8"/>
  <c r="K8"/>
  <c r="N9"/>
  <c r="O9"/>
  <c r="H9"/>
  <c r="M9"/>
  <c r="I9"/>
  <c r="P9"/>
  <c r="L9"/>
  <c r="K9"/>
  <c r="G9"/>
  <c r="J9"/>
  <c r="F21" i="20"/>
  <c r="G21" s="1"/>
  <c r="F7" i="19" s="1"/>
  <c r="H20" i="23"/>
  <c r="G17" i="20"/>
  <c r="F22"/>
  <c r="F25" s="1"/>
  <c r="G25" s="1"/>
  <c r="F19"/>
  <c r="G19" s="1"/>
  <c r="F4" i="19" s="1"/>
  <c r="F20" i="20"/>
  <c r="G20" s="1"/>
  <c r="F5" i="19" s="1"/>
  <c r="K25" i="4"/>
  <c r="H17" i="20"/>
  <c r="H22" s="1"/>
  <c r="E4" i="19"/>
  <c r="I18" i="34"/>
  <c r="J14"/>
  <c r="I20" i="23"/>
  <c r="H18"/>
  <c r="H19"/>
  <c r="K17" i="21"/>
  <c r="L12"/>
  <c r="I19" i="23"/>
  <c r="K21" i="31"/>
  <c r="I23"/>
  <c r="W21"/>
  <c r="M23"/>
  <c r="H21"/>
  <c r="X21"/>
  <c r="Y22"/>
  <c r="V23"/>
  <c r="M21"/>
  <c r="J22"/>
  <c r="Z22"/>
  <c r="W23"/>
  <c r="R21"/>
  <c r="O22"/>
  <c r="L23"/>
  <c r="G22"/>
  <c r="P22"/>
  <c r="O21"/>
  <c r="X22"/>
  <c r="T21"/>
  <c r="Q22"/>
  <c r="R23"/>
  <c r="Q21"/>
  <c r="N22"/>
  <c r="K23"/>
  <c r="G23"/>
  <c r="V21"/>
  <c r="S22"/>
  <c r="P23"/>
  <c r="H22"/>
  <c r="U22"/>
  <c r="T22"/>
  <c r="U23"/>
  <c r="P21"/>
  <c r="M22"/>
  <c r="N23"/>
  <c r="I21"/>
  <c r="U21"/>
  <c r="R22"/>
  <c r="O23"/>
  <c r="J21"/>
  <c r="Z21"/>
  <c r="W22"/>
  <c r="T23"/>
  <c r="S21"/>
  <c r="Y23"/>
  <c r="L22"/>
  <c r="Q23"/>
  <c r="L21"/>
  <c r="I22"/>
  <c r="J23"/>
  <c r="Z23"/>
  <c r="Y21"/>
  <c r="V22"/>
  <c r="S23"/>
  <c r="N21"/>
  <c r="K22"/>
  <c r="H23"/>
  <c r="X23"/>
  <c r="Q12"/>
  <c r="I22" i="23"/>
  <c r="M25"/>
  <c r="L26"/>
  <c r="J14"/>
  <c r="I18"/>
  <c r="J18" i="21"/>
  <c r="B55" i="8"/>
  <c r="H21" i="20" l="1"/>
  <c r="I21" s="1"/>
  <c r="L25" i="37"/>
  <c r="L28" s="1"/>
  <c r="E7" i="19"/>
  <c r="L25" i="36"/>
  <c r="L28" s="1"/>
  <c r="I27" i="23"/>
  <c r="I28"/>
  <c r="G29" i="31"/>
  <c r="G32" s="1"/>
  <c r="M23" i="34"/>
  <c r="H26"/>
  <c r="H28" s="1"/>
  <c r="G25"/>
  <c r="G31" i="31"/>
  <c r="K31" i="36"/>
  <c r="K32"/>
  <c r="K30"/>
  <c r="K32" i="37"/>
  <c r="K30"/>
  <c r="K31"/>
  <c r="M25" i="36"/>
  <c r="M28" s="1"/>
  <c r="I19" i="34"/>
  <c r="M25" i="37"/>
  <c r="M28" s="1"/>
  <c r="H26" i="31"/>
  <c r="H29" s="1"/>
  <c r="J20" i="21"/>
  <c r="I20" i="34"/>
  <c r="G20"/>
  <c r="G19"/>
  <c r="H19"/>
  <c r="G22" i="20"/>
  <c r="H19"/>
  <c r="I19" s="1"/>
  <c r="H4" i="19" s="1"/>
  <c r="H23" i="20"/>
  <c r="I23" s="1"/>
  <c r="E5" i="19"/>
  <c r="H20" i="20"/>
  <c r="I20" s="1"/>
  <c r="I17"/>
  <c r="F6" i="19"/>
  <c r="E6"/>
  <c r="H31" i="34"/>
  <c r="G31"/>
  <c r="K14"/>
  <c r="J18"/>
  <c r="J20"/>
  <c r="J19"/>
  <c r="H30" i="23"/>
  <c r="H31"/>
  <c r="M12" i="21"/>
  <c r="L17"/>
  <c r="R12" i="31"/>
  <c r="M26" i="23"/>
  <c r="N25"/>
  <c r="J22"/>
  <c r="K14"/>
  <c r="J18"/>
  <c r="J20"/>
  <c r="J19"/>
  <c r="I22" i="20"/>
  <c r="K18" i="21"/>
  <c r="G7" i="19" l="1"/>
  <c r="I7"/>
  <c r="H7"/>
  <c r="I26" i="34"/>
  <c r="I28" s="1"/>
  <c r="I31" s="1"/>
  <c r="K20" i="21"/>
  <c r="K23" s="1"/>
  <c r="J23"/>
  <c r="G27" i="34"/>
  <c r="G30" s="1"/>
  <c r="J27" i="23"/>
  <c r="J28"/>
  <c r="N23" i="34"/>
  <c r="G33" i="31"/>
  <c r="H25" i="34"/>
  <c r="H27" s="1"/>
  <c r="H30" s="1"/>
  <c r="I5" i="19"/>
  <c r="H5"/>
  <c r="L30" i="37"/>
  <c r="L32"/>
  <c r="L31"/>
  <c r="L30" i="36"/>
  <c r="L32"/>
  <c r="L31"/>
  <c r="H31" i="31"/>
  <c r="H32"/>
  <c r="H33"/>
  <c r="N25" i="36"/>
  <c r="N28" s="1"/>
  <c r="N25" i="37"/>
  <c r="N28" s="1"/>
  <c r="I26" i="31"/>
  <c r="I29" s="1"/>
  <c r="G5" i="19"/>
  <c r="H25" i="20"/>
  <c r="I25" s="1"/>
  <c r="G6" i="19" s="1"/>
  <c r="G4"/>
  <c r="I4"/>
  <c r="L14" i="34"/>
  <c r="K18"/>
  <c r="K19"/>
  <c r="K20"/>
  <c r="I31" i="23"/>
  <c r="I30"/>
  <c r="N12" i="21"/>
  <c r="M17"/>
  <c r="S12" i="31"/>
  <c r="O25" i="23"/>
  <c r="N26"/>
  <c r="K22"/>
  <c r="L14"/>
  <c r="K18"/>
  <c r="K20"/>
  <c r="K19"/>
  <c r="L20" i="21"/>
  <c r="L23" s="1"/>
  <c r="L18"/>
  <c r="J26" i="34" l="1"/>
  <c r="J28" s="1"/>
  <c r="I25"/>
  <c r="I27" s="1"/>
  <c r="H6" i="19"/>
  <c r="K27" i="23"/>
  <c r="K28"/>
  <c r="O23" i="34"/>
  <c r="I31" i="31"/>
  <c r="I32"/>
  <c r="I33"/>
  <c r="M31" i="36"/>
  <c r="M32"/>
  <c r="M30"/>
  <c r="M30" i="37"/>
  <c r="M32"/>
  <c r="M31"/>
  <c r="O25" i="36"/>
  <c r="O28" s="1"/>
  <c r="O25" i="37"/>
  <c r="O28" s="1"/>
  <c r="J26" i="31"/>
  <c r="J29" s="1"/>
  <c r="I6" i="19"/>
  <c r="K26" i="34"/>
  <c r="K28" s="1"/>
  <c r="J31"/>
  <c r="I30"/>
  <c r="L20"/>
  <c r="M14"/>
  <c r="L18"/>
  <c r="L19"/>
  <c r="J31" i="23"/>
  <c r="J30"/>
  <c r="O12" i="21"/>
  <c r="N17"/>
  <c r="T12" i="31"/>
  <c r="L22" i="23"/>
  <c r="O26"/>
  <c r="P25"/>
  <c r="M14"/>
  <c r="L18"/>
  <c r="L20"/>
  <c r="L19"/>
  <c r="M18" i="21"/>
  <c r="M20"/>
  <c r="M23" s="1"/>
  <c r="J25" i="34" l="1"/>
  <c r="J27" s="1"/>
  <c r="L27" i="23"/>
  <c r="L28"/>
  <c r="P23" i="34"/>
  <c r="J31" i="31"/>
  <c r="J33"/>
  <c r="J32"/>
  <c r="N30" i="37"/>
  <c r="N32"/>
  <c r="N31"/>
  <c r="P25" i="36"/>
  <c r="P28" s="1"/>
  <c r="N30"/>
  <c r="N32"/>
  <c r="N31"/>
  <c r="P25" i="37"/>
  <c r="P28" s="1"/>
  <c r="K26" i="31"/>
  <c r="K29" s="1"/>
  <c r="K31" i="34"/>
  <c r="L26"/>
  <c r="L28" s="1"/>
  <c r="J30"/>
  <c r="K25"/>
  <c r="K27" s="1"/>
  <c r="N14"/>
  <c r="M18"/>
  <c r="M20"/>
  <c r="M19"/>
  <c r="K30" i="23"/>
  <c r="K31"/>
  <c r="P12" i="21"/>
  <c r="O17"/>
  <c r="U12" i="31"/>
  <c r="Q25" i="23"/>
  <c r="P26"/>
  <c r="M22"/>
  <c r="N14"/>
  <c r="M18"/>
  <c r="M20"/>
  <c r="M19"/>
  <c r="N20" i="21"/>
  <c r="N23" s="1"/>
  <c r="N18"/>
  <c r="M27" i="23" l="1"/>
  <c r="M28"/>
  <c r="Q23" i="34"/>
  <c r="K31" i="31"/>
  <c r="K32"/>
  <c r="K33"/>
  <c r="O32" i="37"/>
  <c r="O30"/>
  <c r="O31"/>
  <c r="Q25" i="36"/>
  <c r="Q28" s="1"/>
  <c r="O32"/>
  <c r="O30"/>
  <c r="O31"/>
  <c r="Q25" i="37"/>
  <c r="Q28" s="1"/>
  <c r="L26" i="31"/>
  <c r="L29" s="1"/>
  <c r="L25" i="34"/>
  <c r="L27" s="1"/>
  <c r="K30"/>
  <c r="M26"/>
  <c r="M28" s="1"/>
  <c r="L31"/>
  <c r="N18"/>
  <c r="O14"/>
  <c r="N19"/>
  <c r="N20"/>
  <c r="L31" i="23"/>
  <c r="L30"/>
  <c r="Q12" i="21"/>
  <c r="P17"/>
  <c r="V12" i="31"/>
  <c r="N22" i="23"/>
  <c r="Q26"/>
  <c r="R25"/>
  <c r="O14"/>
  <c r="N18"/>
  <c r="N20"/>
  <c r="N19"/>
  <c r="O18" i="21"/>
  <c r="O20"/>
  <c r="O23" s="1"/>
  <c r="N27" i="23" l="1"/>
  <c r="N28"/>
  <c r="R23" i="34"/>
  <c r="L32" i="31"/>
  <c r="L31"/>
  <c r="L33"/>
  <c r="P30" i="37"/>
  <c r="P31"/>
  <c r="P32"/>
  <c r="P32" i="36"/>
  <c r="P31"/>
  <c r="P30"/>
  <c r="R25"/>
  <c r="R28" s="1"/>
  <c r="R25" i="37"/>
  <c r="R28" s="1"/>
  <c r="M26" i="31"/>
  <c r="M29" s="1"/>
  <c r="N26" i="34"/>
  <c r="N28" s="1"/>
  <c r="L30"/>
  <c r="M25"/>
  <c r="M27" s="1"/>
  <c r="O18"/>
  <c r="P14"/>
  <c r="O19"/>
  <c r="O20"/>
  <c r="M31" i="23"/>
  <c r="M30"/>
  <c r="R12" i="21"/>
  <c r="Q17"/>
  <c r="W12" i="31"/>
  <c r="S25" i="23"/>
  <c r="R26"/>
  <c r="O22"/>
  <c r="P14"/>
  <c r="O18"/>
  <c r="O20"/>
  <c r="O19"/>
  <c r="P20" i="21"/>
  <c r="P23" s="1"/>
  <c r="P18"/>
  <c r="O27" i="23" l="1"/>
  <c r="O28"/>
  <c r="S23" i="34"/>
  <c r="M32" i="31"/>
  <c r="M33"/>
  <c r="M31"/>
  <c r="S25" i="36"/>
  <c r="S28" s="1"/>
  <c r="Q31" i="37"/>
  <c r="Q32"/>
  <c r="Q30"/>
  <c r="Q30" i="36"/>
  <c r="Q31"/>
  <c r="Q32"/>
  <c r="S25" i="37"/>
  <c r="S28" s="1"/>
  <c r="N26" i="31"/>
  <c r="N29" s="1"/>
  <c r="O26" i="34"/>
  <c r="O28" s="1"/>
  <c r="M30"/>
  <c r="N25"/>
  <c r="N27" s="1"/>
  <c r="M31"/>
  <c r="P18"/>
  <c r="P19"/>
  <c r="Q14"/>
  <c r="P20"/>
  <c r="N30" i="23"/>
  <c r="N31"/>
  <c r="S12" i="21"/>
  <c r="R17"/>
  <c r="X12" i="31"/>
  <c r="P22" i="23"/>
  <c r="S26"/>
  <c r="T25"/>
  <c r="Q14"/>
  <c r="P18"/>
  <c r="P20"/>
  <c r="P19"/>
  <c r="Q18" i="21"/>
  <c r="Q20"/>
  <c r="Q23" s="1"/>
  <c r="P27" i="23" l="1"/>
  <c r="P28"/>
  <c r="T23" i="34"/>
  <c r="R31" i="37"/>
  <c r="R32"/>
  <c r="R30"/>
  <c r="T25" i="36"/>
  <c r="T28" s="1"/>
  <c r="N32" i="31"/>
  <c r="N33"/>
  <c r="N31"/>
  <c r="R31" i="36"/>
  <c r="R30"/>
  <c r="R32"/>
  <c r="T25" i="37"/>
  <c r="T28" s="1"/>
  <c r="O26" i="31"/>
  <c r="O29" s="1"/>
  <c r="P26" i="34"/>
  <c r="P28" s="1"/>
  <c r="O31"/>
  <c r="N30"/>
  <c r="O25"/>
  <c r="O27" s="1"/>
  <c r="N31"/>
  <c r="Q18"/>
  <c r="Q20"/>
  <c r="R14"/>
  <c r="Q19"/>
  <c r="O31" i="23"/>
  <c r="O30"/>
  <c r="T12" i="21"/>
  <c r="S17"/>
  <c r="Y12" i="31"/>
  <c r="U25" i="23"/>
  <c r="T26"/>
  <c r="Q22"/>
  <c r="R14"/>
  <c r="Q18"/>
  <c r="Q20"/>
  <c r="Q19"/>
  <c r="R20" i="21"/>
  <c r="R23" s="1"/>
  <c r="R18"/>
  <c r="Q27" i="23" l="1"/>
  <c r="Q28"/>
  <c r="U23" i="34"/>
  <c r="S31" i="37"/>
  <c r="S30"/>
  <c r="S32"/>
  <c r="U25" i="36"/>
  <c r="U28" s="1"/>
  <c r="O33" i="31"/>
  <c r="O32"/>
  <c r="O31"/>
  <c r="S31" i="36"/>
  <c r="S30"/>
  <c r="S32"/>
  <c r="U25" i="37"/>
  <c r="U28" s="1"/>
  <c r="P26" i="31"/>
  <c r="P29" s="1"/>
  <c r="Q26" i="34"/>
  <c r="Q28" s="1"/>
  <c r="P31"/>
  <c r="O30"/>
  <c r="P25"/>
  <c r="P27" s="1"/>
  <c r="R18"/>
  <c r="S14"/>
  <c r="R20"/>
  <c r="R19"/>
  <c r="P31" i="23"/>
  <c r="P30"/>
  <c r="U12" i="21"/>
  <c r="T17"/>
  <c r="Z12" i="31"/>
  <c r="R22" i="23"/>
  <c r="U26"/>
  <c r="V25"/>
  <c r="S14"/>
  <c r="R18"/>
  <c r="R19"/>
  <c r="R20"/>
  <c r="S18" i="21"/>
  <c r="S20"/>
  <c r="S23" s="1"/>
  <c r="R27" i="23" l="1"/>
  <c r="R28"/>
  <c r="V23" i="34"/>
  <c r="P32" i="31"/>
  <c r="P31"/>
  <c r="P33"/>
  <c r="V25" i="36"/>
  <c r="V28" s="1"/>
  <c r="T30" i="37"/>
  <c r="T31"/>
  <c r="T32"/>
  <c r="T31" i="36"/>
  <c r="T30"/>
  <c r="T32"/>
  <c r="V25" i="37"/>
  <c r="V28" s="1"/>
  <c r="Q26" i="31"/>
  <c r="Q29" s="1"/>
  <c r="R26" i="34"/>
  <c r="R28" s="1"/>
  <c r="P30"/>
  <c r="Q25"/>
  <c r="Q27" s="1"/>
  <c r="S19"/>
  <c r="T14"/>
  <c r="S20"/>
  <c r="S18"/>
  <c r="Q30" i="23"/>
  <c r="Q31"/>
  <c r="V12" i="21"/>
  <c r="U17"/>
  <c r="W25" i="23"/>
  <c r="V26"/>
  <c r="S22"/>
  <c r="T14"/>
  <c r="S18"/>
  <c r="S19"/>
  <c r="S20"/>
  <c r="T20" i="21"/>
  <c r="T23" s="1"/>
  <c r="T18"/>
  <c r="S27" i="23" l="1"/>
  <c r="S28"/>
  <c r="W23" i="34"/>
  <c r="U31" i="37"/>
  <c r="U32"/>
  <c r="U30"/>
  <c r="U31" i="36"/>
  <c r="U30"/>
  <c r="U32"/>
  <c r="W25"/>
  <c r="W28" s="1"/>
  <c r="Q33" i="31"/>
  <c r="Q32"/>
  <c r="Q31"/>
  <c r="W25" i="37"/>
  <c r="W28" s="1"/>
  <c r="R26" i="31"/>
  <c r="R29" s="1"/>
  <c r="R25" i="34"/>
  <c r="R27" s="1"/>
  <c r="Q30"/>
  <c r="Q31"/>
  <c r="S26"/>
  <c r="S28" s="1"/>
  <c r="T18"/>
  <c r="T19"/>
  <c r="U14"/>
  <c r="T20"/>
  <c r="R31" i="23"/>
  <c r="R30"/>
  <c r="W12" i="21"/>
  <c r="V17"/>
  <c r="T22" i="23"/>
  <c r="W26"/>
  <c r="X25"/>
  <c r="U14"/>
  <c r="T18"/>
  <c r="T20"/>
  <c r="T19"/>
  <c r="U18" i="21"/>
  <c r="U20"/>
  <c r="U23" s="1"/>
  <c r="X23" i="34" l="1"/>
  <c r="T27" i="23"/>
  <c r="T28"/>
  <c r="V30" i="36"/>
  <c r="V31"/>
  <c r="V32"/>
  <c r="R32" i="31"/>
  <c r="R31"/>
  <c r="R33"/>
  <c r="V31" i="37"/>
  <c r="V30"/>
  <c r="V32"/>
  <c r="X25" i="36"/>
  <c r="X28" s="1"/>
  <c r="X25" i="37"/>
  <c r="X28" s="1"/>
  <c r="S26" i="31"/>
  <c r="S29" s="1"/>
  <c r="T26" i="34"/>
  <c r="T28" s="1"/>
  <c r="S25"/>
  <c r="S27" s="1"/>
  <c r="R30"/>
  <c r="R31"/>
  <c r="V14"/>
  <c r="U19"/>
  <c r="U18"/>
  <c r="U20"/>
  <c r="S31" i="23"/>
  <c r="S30"/>
  <c r="X12" i="21"/>
  <c r="W17"/>
  <c r="Y25" i="23"/>
  <c r="X26"/>
  <c r="U22"/>
  <c r="V14"/>
  <c r="U18"/>
  <c r="U19"/>
  <c r="U20"/>
  <c r="V20" i="21"/>
  <c r="V23" s="1"/>
  <c r="V18"/>
  <c r="U27" i="23" l="1"/>
  <c r="U28"/>
  <c r="Y23" i="34"/>
  <c r="Y25" i="36"/>
  <c r="Y28" s="1"/>
  <c r="S31" i="31"/>
  <c r="S33"/>
  <c r="S32"/>
  <c r="W30" i="37"/>
  <c r="W31"/>
  <c r="W32"/>
  <c r="W31" i="36"/>
  <c r="W32"/>
  <c r="W30"/>
  <c r="Y25" i="37"/>
  <c r="Y28" s="1"/>
  <c r="T26" i="31"/>
  <c r="T29" s="1"/>
  <c r="S30" i="34"/>
  <c r="T25"/>
  <c r="T27" s="1"/>
  <c r="T31"/>
  <c r="U26"/>
  <c r="U28" s="1"/>
  <c r="S31"/>
  <c r="V18"/>
  <c r="V19"/>
  <c r="W14"/>
  <c r="V20"/>
  <c r="T31" i="23"/>
  <c r="T30"/>
  <c r="Y12" i="21"/>
  <c r="X17"/>
  <c r="V22" i="23"/>
  <c r="Y26"/>
  <c r="Z25"/>
  <c r="W14"/>
  <c r="V18"/>
  <c r="V19"/>
  <c r="V20"/>
  <c r="W18" i="21"/>
  <c r="W20"/>
  <c r="W23" s="1"/>
  <c r="V27" i="23" l="1"/>
  <c r="V28"/>
  <c r="Z23" i="34"/>
  <c r="X30" i="36"/>
  <c r="X32"/>
  <c r="X31"/>
  <c r="T31" i="31"/>
  <c r="T32"/>
  <c r="T33"/>
  <c r="X32" i="37"/>
  <c r="X30"/>
  <c r="X31"/>
  <c r="Z25" i="36"/>
  <c r="Z28" s="1"/>
  <c r="Z25" i="37"/>
  <c r="Z28" s="1"/>
  <c r="U26" i="31"/>
  <c r="U29" s="1"/>
  <c r="V26" i="34"/>
  <c r="V28" s="1"/>
  <c r="U31"/>
  <c r="U25"/>
  <c r="U27" s="1"/>
  <c r="T30"/>
  <c r="X14"/>
  <c r="W19"/>
  <c r="W18"/>
  <c r="W20"/>
  <c r="U31" i="23"/>
  <c r="U30"/>
  <c r="Z12" i="21"/>
  <c r="Z17" s="1"/>
  <c r="Y17"/>
  <c r="Z26" i="23"/>
  <c r="W22"/>
  <c r="X14"/>
  <c r="W18"/>
  <c r="W20"/>
  <c r="W19"/>
  <c r="X20" i="21"/>
  <c r="X23" s="1"/>
  <c r="X18"/>
  <c r="W27" i="23" l="1"/>
  <c r="W28"/>
  <c r="Y30" i="37"/>
  <c r="Y31"/>
  <c r="Y32"/>
  <c r="Z32" i="36"/>
  <c r="Z30"/>
  <c r="Z31"/>
  <c r="U32" i="31"/>
  <c r="U33"/>
  <c r="U31"/>
  <c r="Y32" i="36"/>
  <c r="Y30"/>
  <c r="Y31"/>
  <c r="V26" i="31"/>
  <c r="V29" s="1"/>
  <c r="U30" i="34"/>
  <c r="V25"/>
  <c r="V27" s="1"/>
  <c r="W26"/>
  <c r="W28" s="1"/>
  <c r="V31"/>
  <c r="X18"/>
  <c r="X20"/>
  <c r="Y14"/>
  <c r="X19"/>
  <c r="V30" i="23"/>
  <c r="V31"/>
  <c r="X22"/>
  <c r="Y14"/>
  <c r="X18"/>
  <c r="X20"/>
  <c r="X19"/>
  <c r="Y18" i="21"/>
  <c r="Y20"/>
  <c r="Y23" s="1"/>
  <c r="X27" i="23" l="1"/>
  <c r="X28"/>
  <c r="V33" i="31"/>
  <c r="V32"/>
  <c r="V31"/>
  <c r="Z32" i="37"/>
  <c r="E35" s="1"/>
  <c r="O4" i="38" s="1"/>
  <c r="Z30" i="37"/>
  <c r="E33" s="1"/>
  <c r="M4" i="38" s="1"/>
  <c r="Z31" i="37"/>
  <c r="E34" s="1"/>
  <c r="N4" i="38" s="1"/>
  <c r="E36" i="37"/>
  <c r="M5" i="38" s="1"/>
  <c r="W26" i="31"/>
  <c r="W29" s="1"/>
  <c r="V30" i="34"/>
  <c r="W25"/>
  <c r="W27" s="1"/>
  <c r="X26"/>
  <c r="X28" s="1"/>
  <c r="Z14"/>
  <c r="Y19"/>
  <c r="Y18"/>
  <c r="Y20"/>
  <c r="W31" i="23"/>
  <c r="W30"/>
  <c r="Y22"/>
  <c r="Z14"/>
  <c r="Y18"/>
  <c r="Y20"/>
  <c r="Y19"/>
  <c r="Z18" i="21"/>
  <c r="Z20"/>
  <c r="Z23" s="1"/>
  <c r="Y27" i="23" l="1"/>
  <c r="Y28"/>
  <c r="E38" i="37"/>
  <c r="O5" i="38" s="1"/>
  <c r="E37" i="37"/>
  <c r="N5" i="38" s="1"/>
  <c r="W32" i="31"/>
  <c r="W31"/>
  <c r="W33"/>
  <c r="X26"/>
  <c r="X29" s="1"/>
  <c r="Y26" i="34"/>
  <c r="Y28" s="1"/>
  <c r="W31"/>
  <c r="X25"/>
  <c r="X27" s="1"/>
  <c r="W30"/>
  <c r="Z18"/>
  <c r="Z19"/>
  <c r="Z20"/>
  <c r="X31" i="23"/>
  <c r="X30"/>
  <c r="Z22"/>
  <c r="Z18"/>
  <c r="Z20"/>
  <c r="Z19"/>
  <c r="Z27" l="1"/>
  <c r="Z28"/>
  <c r="X33" i="31"/>
  <c r="X32"/>
  <c r="X31"/>
  <c r="Y26"/>
  <c r="Y29" s="1"/>
  <c r="E24" i="21"/>
  <c r="B4" i="38" s="1"/>
  <c r="E25" i="21"/>
  <c r="B5" i="38" s="1"/>
  <c r="Y25" i="34"/>
  <c r="Y27" s="1"/>
  <c r="X30"/>
  <c r="X31"/>
  <c r="Y31"/>
  <c r="Z26"/>
  <c r="Z28" s="1"/>
  <c r="Y30" i="23"/>
  <c r="Y31"/>
  <c r="Y31" i="31" l="1"/>
  <c r="Y32"/>
  <c r="Y33"/>
  <c r="Z26"/>
  <c r="Z29" s="1"/>
  <c r="Z31" s="1"/>
  <c r="Z25" i="34"/>
  <c r="Z27" s="1"/>
  <c r="Y30"/>
  <c r="Z31"/>
  <c r="Z30" i="23"/>
  <c r="Z31"/>
  <c r="Z32" i="31" l="1"/>
  <c r="Z33"/>
  <c r="E33" i="23"/>
  <c r="D4" i="38" s="1"/>
  <c r="E33" i="34"/>
  <c r="F4" i="38" s="1"/>
  <c r="E32" i="23"/>
  <c r="C4" i="38" s="1"/>
  <c r="Z30" i="34"/>
  <c r="E37" i="31" l="1"/>
  <c r="G5" i="38" s="1"/>
  <c r="E34" i="31"/>
  <c r="G4" i="38" s="1"/>
  <c r="J31" i="36"/>
  <c r="J30"/>
  <c r="J32"/>
  <c r="E36" i="31"/>
  <c r="I4" i="38" s="1"/>
  <c r="E39" i="31"/>
  <c r="I5" i="38" s="1"/>
  <c r="E35" i="31"/>
  <c r="H4" i="38" s="1"/>
  <c r="E38" i="31"/>
  <c r="H5" i="38" s="1"/>
  <c r="E32" i="34"/>
  <c r="E4" i="38" s="1"/>
  <c r="E35" i="36" l="1"/>
  <c r="L4" i="38" s="1"/>
  <c r="E38" i="36"/>
  <c r="L5" i="38" s="1"/>
  <c r="E34" i="36"/>
  <c r="K4" i="38" s="1"/>
  <c r="E37" i="36"/>
  <c r="K5" i="38" s="1"/>
  <c r="E33" i="36"/>
  <c r="J4" i="38" s="1"/>
  <c r="E36" i="36"/>
  <c r="J5" i="38" s="1"/>
</calcChain>
</file>

<file path=xl/comments1.xml><?xml version="1.0" encoding="utf-8"?>
<comments xmlns="http://schemas.openxmlformats.org/spreadsheetml/2006/main">
  <authors>
    <author>Ashley</author>
    <author>Ali hasanbeigi</author>
    <author>ahasanbeigi</author>
  </authors>
  <commentList>
    <comment ref="B8" authorId="0">
      <text>
        <r>
          <rPr>
            <b/>
            <sz val="9"/>
            <color indexed="81"/>
            <rFont val="Tahoma"/>
            <family val="2"/>
          </rPr>
          <t xml:space="preserve">VALUE DEFINITION
</t>
        </r>
        <r>
          <rPr>
            <sz val="9"/>
            <color indexed="81"/>
            <rFont val="Tahoma"/>
            <family val="2"/>
          </rPr>
          <t xml:space="preserve">This value is for scenario testing.  Users can enter a hypothetical dry solids (DS) content that would be achieved after heat drying the sludge.  This value should be between 20 and 100% 
</t>
        </r>
      </text>
    </comment>
    <comment ref="B9" authorId="0">
      <text>
        <r>
          <rPr>
            <b/>
            <sz val="9"/>
            <color indexed="81"/>
            <rFont val="Tahoma"/>
            <family val="2"/>
          </rPr>
          <t xml:space="preserve">VALUE DEFINITION
</t>
        </r>
        <r>
          <rPr>
            <sz val="9"/>
            <color indexed="81"/>
            <rFont val="Tahoma"/>
            <family val="2"/>
          </rPr>
          <t xml:space="preserve">This value is for scenario testing.  Users can enter a hypothetical dry solids (DS) content that would be achieved after heat drying the sludge.  This value should be between 20 and 100% 
</t>
        </r>
      </text>
    </comment>
    <comment ref="B13" authorId="0">
      <text>
        <r>
          <rPr>
            <b/>
            <sz val="9"/>
            <color indexed="81"/>
            <rFont val="Tahoma"/>
            <family val="2"/>
          </rPr>
          <t>Data Source:</t>
        </r>
        <r>
          <rPr>
            <sz val="9"/>
            <color indexed="81"/>
            <rFont val="Tahoma"/>
            <family val="2"/>
          </rPr>
          <t xml:space="preserve">
He et al. 2005</t>
        </r>
      </text>
    </comment>
    <comment ref="B26" authorId="1">
      <text>
        <r>
          <rPr>
            <b/>
            <sz val="9"/>
            <color indexed="81"/>
            <rFont val="Tahoma"/>
            <family val="2"/>
          </rPr>
          <t>Ali hasanbeigi:</t>
        </r>
        <r>
          <rPr>
            <sz val="9"/>
            <color indexed="81"/>
            <rFont val="Tahoma"/>
            <family val="2"/>
          </rPr>
          <t xml:space="preserve">
Could be assumed equal to current landfill tipping fee if no specific tipping fee for sludge co-processing in cement plants is available.</t>
        </r>
      </text>
    </comment>
    <comment ref="A43" authorId="2">
      <text>
        <r>
          <rPr>
            <b/>
            <sz val="9"/>
            <color indexed="81"/>
            <rFont val="Tahoma"/>
            <family val="2"/>
          </rPr>
          <t>来源:</t>
        </r>
        <r>
          <rPr>
            <sz val="9"/>
            <color indexed="81"/>
            <rFont val="Tahoma"/>
            <family val="2"/>
          </rPr>
          <t xml:space="preserve">
Cherry et al. 2009 (all EF's were back calculated using Table 3)</t>
        </r>
      </text>
    </comment>
  </commentList>
</comments>
</file>

<file path=xl/comments10.xml><?xml version="1.0" encoding="utf-8"?>
<comments xmlns="http://schemas.openxmlformats.org/spreadsheetml/2006/main">
  <authors>
    <author>Ashley</author>
  </authors>
  <commentList>
    <comment ref="A25" authorId="0">
      <text>
        <r>
          <rPr>
            <b/>
            <sz val="9"/>
            <color indexed="81"/>
            <rFont val="Tahoma"/>
            <family val="2"/>
          </rPr>
          <t>Source:</t>
        </r>
        <r>
          <rPr>
            <sz val="9"/>
            <color indexed="81"/>
            <rFont val="Tahoma"/>
            <family val="2"/>
          </rPr>
          <t xml:space="preserve">
US EPA 1985 (see above)</t>
        </r>
      </text>
    </comment>
  </commentList>
</comments>
</file>

<file path=xl/comments11.xml><?xml version="1.0" encoding="utf-8"?>
<comments xmlns="http://schemas.openxmlformats.org/spreadsheetml/2006/main">
  <authors>
    <author>Ashley</author>
    <author>ahasanbeigi</author>
  </authors>
  <commentList>
    <comment ref="E4" authorId="0">
      <text>
        <r>
          <rPr>
            <b/>
            <sz val="8"/>
            <color indexed="81"/>
            <rFont val="Tahoma"/>
            <family val="2"/>
          </rPr>
          <t>Data Source:</t>
        </r>
        <r>
          <rPr>
            <sz val="8"/>
            <color indexed="81"/>
            <rFont val="Tahoma"/>
            <family val="2"/>
          </rPr>
          <t xml:space="preserve">
ADB - CDM handbook p 116</t>
        </r>
      </text>
    </comment>
    <comment ref="B7" authorId="0">
      <text>
        <r>
          <rPr>
            <b/>
            <sz val="8"/>
            <color indexed="81"/>
            <rFont val="Tahoma"/>
            <family val="2"/>
          </rPr>
          <t>Explanation:</t>
        </r>
        <r>
          <rPr>
            <sz val="8"/>
            <color indexed="81"/>
            <rFont val="Tahoma"/>
            <family val="2"/>
          </rPr>
          <t xml:space="preserve">
Assumed to be 70% of dry matter</t>
        </r>
      </text>
    </comment>
    <comment ref="E13" authorId="0">
      <text>
        <r>
          <rPr>
            <b/>
            <sz val="8"/>
            <color indexed="81"/>
            <rFont val="Tahoma"/>
            <family val="2"/>
          </rPr>
          <t>Data Source:</t>
        </r>
        <r>
          <rPr>
            <sz val="8"/>
            <color indexed="81"/>
            <rFont val="Tahoma"/>
            <family val="2"/>
          </rPr>
          <t xml:space="preserve">
ADB CDM Handbook p 116; Streets et al</t>
        </r>
      </text>
    </comment>
    <comment ref="B21" authorId="0">
      <text>
        <r>
          <rPr>
            <b/>
            <sz val="9"/>
            <color indexed="81"/>
            <rFont val="Tahoma"/>
            <family val="2"/>
          </rPr>
          <t>Explanation:</t>
        </r>
        <r>
          <rPr>
            <sz val="9"/>
            <color indexed="81"/>
            <rFont val="Tahoma"/>
            <family val="2"/>
          </rPr>
          <t xml:space="preserve">
The remaining sludge requires dewatering only. The dewatered and heat dried sludged combined will achieve desired DS content</t>
        </r>
      </text>
    </comment>
    <comment ref="B25" authorId="0">
      <text>
        <r>
          <rPr>
            <b/>
            <sz val="9"/>
            <color indexed="81"/>
            <rFont val="Tahoma"/>
            <family val="2"/>
          </rPr>
          <t>Explanation:</t>
        </r>
        <r>
          <rPr>
            <sz val="9"/>
            <color indexed="81"/>
            <rFont val="Tahoma"/>
            <family val="2"/>
          </rPr>
          <t xml:space="preserve">
=$1200/m3 of digestor</t>
        </r>
      </text>
    </comment>
    <comment ref="B26" authorId="0">
      <text>
        <r>
          <rPr>
            <b/>
            <sz val="9"/>
            <color indexed="81"/>
            <rFont val="Tahoma"/>
            <family val="2"/>
          </rPr>
          <t>Data Source &amp; Explanation:</t>
        </r>
        <r>
          <rPr>
            <sz val="9"/>
            <color indexed="81"/>
            <rFont val="Tahoma"/>
            <family val="2"/>
          </rPr>
          <t xml:space="preserve">
Assumes $44,615/WT heat dried
Wilson et al. 2006</t>
        </r>
      </text>
    </comment>
    <comment ref="B31" authorId="0">
      <text>
        <r>
          <rPr>
            <b/>
            <sz val="9"/>
            <color indexed="81"/>
            <rFont val="Tahoma"/>
            <family val="2"/>
          </rPr>
          <t>Data Source:</t>
        </r>
        <r>
          <rPr>
            <sz val="9"/>
            <color indexed="81"/>
            <rFont val="Tahoma"/>
            <family val="2"/>
          </rPr>
          <t xml:space="preserve">
Wilson et al. 2003</t>
        </r>
      </text>
    </comment>
    <comment ref="A58" authorId="1">
      <text>
        <r>
          <rPr>
            <b/>
            <sz val="9"/>
            <color indexed="81"/>
            <rFont val="Tahoma"/>
            <family val="2"/>
          </rPr>
          <t>ahasanbeigi:</t>
        </r>
        <r>
          <rPr>
            <sz val="9"/>
            <color indexed="81"/>
            <rFont val="Tahoma"/>
            <family val="2"/>
          </rPr>
          <t xml:space="preserve">
why we don't have a value for this despite the fact that we have some fuel use and savings!
</t>
        </r>
        <r>
          <rPr>
            <b/>
            <sz val="9"/>
            <color indexed="81"/>
            <rFont val="Tahoma"/>
            <family val="2"/>
          </rPr>
          <t>Ashley:</t>
        </r>
        <r>
          <rPr>
            <sz val="9"/>
            <color indexed="81"/>
            <rFont val="Tahoma"/>
            <family val="2"/>
          </rPr>
          <t xml:space="preserve"> If we assume that biogas from dig. covers the e costs of heat drying, where is the fuel consumption?</t>
        </r>
      </text>
    </comment>
  </commentList>
</comments>
</file>

<file path=xl/comments12.xml><?xml version="1.0" encoding="utf-8"?>
<comments xmlns="http://schemas.openxmlformats.org/spreadsheetml/2006/main">
  <authors>
    <author>Ashley</author>
    <author>ahasanbeigi</author>
    <author>Ali hasanbeigi</author>
  </authors>
  <commentList>
    <comment ref="B11" authorId="0">
      <text>
        <r>
          <rPr>
            <b/>
            <sz val="9"/>
            <color indexed="81"/>
            <rFont val="Tahoma"/>
            <family val="2"/>
          </rPr>
          <t>Explanation:</t>
        </r>
        <r>
          <rPr>
            <sz val="9"/>
            <color indexed="81"/>
            <rFont val="Tahoma"/>
            <family val="2"/>
          </rPr>
          <t xml:space="preserve">
The remaining sludge requires dewatering only. The dewatered and heat dried sludged combined will achieve desired DS content</t>
        </r>
      </text>
    </comment>
    <comment ref="A17" authorId="0">
      <text>
        <r>
          <rPr>
            <b/>
            <sz val="8"/>
            <color indexed="81"/>
            <rFont val="Tahoma"/>
            <family val="2"/>
          </rPr>
          <t>Data Source:</t>
        </r>
        <r>
          <rPr>
            <sz val="8"/>
            <color indexed="81"/>
            <rFont val="Tahoma"/>
            <family val="2"/>
          </rPr>
          <t xml:space="preserve">
ADB - CDM handbook p 116</t>
        </r>
      </text>
    </comment>
    <comment ref="A27" authorId="0">
      <text>
        <r>
          <rPr>
            <b/>
            <sz val="8"/>
            <color indexed="81"/>
            <rFont val="Tahoma"/>
            <family val="2"/>
          </rPr>
          <t>Data Source:</t>
        </r>
        <r>
          <rPr>
            <sz val="8"/>
            <color indexed="81"/>
            <rFont val="Tahoma"/>
            <family val="2"/>
          </rPr>
          <t xml:space="preserve">
ADB CDM Handbook p 116; Streets et al. 2003</t>
        </r>
      </text>
    </comment>
    <comment ref="B33" authorId="1">
      <text>
        <r>
          <rPr>
            <b/>
            <sz val="9"/>
            <color indexed="81"/>
            <rFont val="Tahoma"/>
            <family val="2"/>
          </rPr>
          <t>ahasanbeigi:</t>
        </r>
        <r>
          <rPr>
            <sz val="9"/>
            <color indexed="81"/>
            <rFont val="Tahoma"/>
            <family val="2"/>
          </rPr>
          <t xml:space="preserve">
what is this efficiency?
</t>
        </r>
        <r>
          <rPr>
            <b/>
            <sz val="9"/>
            <color indexed="81"/>
            <rFont val="Tahoma"/>
            <family val="2"/>
          </rPr>
          <t>Ashley:</t>
        </r>
        <r>
          <rPr>
            <sz val="9"/>
            <color indexed="81"/>
            <rFont val="Tahoma"/>
            <family val="2"/>
          </rPr>
          <t xml:space="preserve"> of primary E input to thermal heat drying.  You will see that it links to Cell D25</t>
        </r>
      </text>
    </comment>
    <comment ref="B36" authorId="0">
      <text>
        <r>
          <rPr>
            <b/>
            <sz val="9"/>
            <color indexed="81"/>
            <rFont val="Tahoma"/>
            <family val="2"/>
          </rPr>
          <t>Data Source and Explanation:</t>
        </r>
        <r>
          <rPr>
            <sz val="9"/>
            <color indexed="81"/>
            <rFont val="Tahoma"/>
            <family val="2"/>
          </rPr>
          <t xml:space="preserve">
Assumes $44,615/wet ton heat dried (@20% DS initially)
Wilson et al. 2003</t>
        </r>
      </text>
    </comment>
    <comment ref="B46" authorId="0">
      <text>
        <r>
          <rPr>
            <b/>
            <sz val="9"/>
            <color indexed="81"/>
            <rFont val="Tahoma"/>
            <family val="2"/>
          </rPr>
          <t>Data source:</t>
        </r>
        <r>
          <rPr>
            <sz val="9"/>
            <color indexed="81"/>
            <rFont val="Tahoma"/>
            <family val="2"/>
          </rPr>
          <t xml:space="preserve">
Wilson et al. 2003</t>
        </r>
      </text>
    </comment>
    <comment ref="D47" authorId="2">
      <text>
        <r>
          <rPr>
            <b/>
            <sz val="9"/>
            <color indexed="81"/>
            <rFont val="Tahoma"/>
            <family val="2"/>
          </rPr>
          <t>Ali hasanbeigi:</t>
        </r>
        <r>
          <rPr>
            <sz val="9"/>
            <color indexed="81"/>
            <rFont val="Tahoma"/>
            <family val="2"/>
          </rPr>
          <t xml:space="preserve">
Since waste heat is used for sludge drying and no fuel is used, we assumed zero emissions </t>
        </r>
      </text>
    </comment>
    <comment ref="D57" authorId="2">
      <text>
        <r>
          <rPr>
            <b/>
            <sz val="9"/>
            <color indexed="81"/>
            <rFont val="Tahoma"/>
            <family val="2"/>
          </rPr>
          <t>Ali hasanbeigi:</t>
        </r>
        <r>
          <rPr>
            <sz val="9"/>
            <color indexed="81"/>
            <rFont val="Tahoma"/>
            <family val="2"/>
          </rPr>
          <t xml:space="preserve">
Since waste heat is used for sludge drying and no fuel is used, we assumed zero emissions </t>
        </r>
      </text>
    </comment>
  </commentList>
</comments>
</file>

<file path=xl/comments13.xml><?xml version="1.0" encoding="utf-8"?>
<comments xmlns="http://schemas.openxmlformats.org/spreadsheetml/2006/main">
  <authors>
    <author>Ashley</author>
    <author>Ali hasanbeigi</author>
  </authors>
  <commentList>
    <comment ref="B7" authorId="0">
      <text>
        <r>
          <rPr>
            <b/>
            <sz val="8"/>
            <color indexed="81"/>
            <rFont val="Tahoma"/>
            <family val="2"/>
          </rPr>
          <t>Explanation:</t>
        </r>
        <r>
          <rPr>
            <sz val="8"/>
            <color indexed="81"/>
            <rFont val="Tahoma"/>
            <family val="2"/>
          </rPr>
          <t xml:space="preserve">
Assumed to be 70% of dry matter</t>
        </r>
      </text>
    </comment>
    <comment ref="B12" authorId="0">
      <text>
        <r>
          <rPr>
            <b/>
            <sz val="9"/>
            <color indexed="81"/>
            <rFont val="Tahoma"/>
            <family val="2"/>
          </rPr>
          <t>Explanation:</t>
        </r>
        <r>
          <rPr>
            <sz val="9"/>
            <color indexed="81"/>
            <rFont val="Tahoma"/>
            <family val="2"/>
          </rPr>
          <t xml:space="preserve">
The remaining sludge requires dewatering only. The dewatered and heat dried sludged combined will achieve desired DS content</t>
        </r>
      </text>
    </comment>
    <comment ref="A17" authorId="0">
      <text>
        <r>
          <rPr>
            <b/>
            <sz val="8"/>
            <color indexed="81"/>
            <rFont val="Tahoma"/>
            <family val="2"/>
          </rPr>
          <t>Data Source:</t>
        </r>
        <r>
          <rPr>
            <sz val="8"/>
            <color indexed="81"/>
            <rFont val="Tahoma"/>
            <family val="2"/>
          </rPr>
          <t xml:space="preserve">
ADB - CDM handbook p 116</t>
        </r>
      </text>
    </comment>
    <comment ref="A26" authorId="0">
      <text>
        <r>
          <rPr>
            <b/>
            <sz val="8"/>
            <color indexed="81"/>
            <rFont val="Tahoma"/>
            <family val="2"/>
          </rPr>
          <t>Data Source:</t>
        </r>
        <r>
          <rPr>
            <sz val="8"/>
            <color indexed="81"/>
            <rFont val="Tahoma"/>
            <family val="2"/>
          </rPr>
          <t xml:space="preserve">
ADB CDM Handbook p 116; 
Streets et al. 2003</t>
        </r>
      </text>
    </comment>
    <comment ref="B43" authorId="0">
      <text>
        <r>
          <rPr>
            <b/>
            <sz val="9"/>
            <color indexed="81"/>
            <rFont val="Tahoma"/>
            <family val="2"/>
          </rPr>
          <t>Data Source:</t>
        </r>
        <r>
          <rPr>
            <sz val="9"/>
            <color indexed="81"/>
            <rFont val="Tahoma"/>
            <family val="2"/>
          </rPr>
          <t xml:space="preserve">
Wilson et al. 2003</t>
        </r>
      </text>
    </comment>
    <comment ref="D44" authorId="1">
      <text>
        <r>
          <rPr>
            <b/>
            <sz val="9"/>
            <color indexed="81"/>
            <rFont val="Tahoma"/>
            <family val="2"/>
          </rPr>
          <t>Ali hasanbeigi:</t>
        </r>
        <r>
          <rPr>
            <sz val="9"/>
            <color indexed="81"/>
            <rFont val="Tahoma"/>
            <family val="2"/>
          </rPr>
          <t xml:space="preserve">
Since waste heat is used for sludge drying and no fuel is used, we assumed zero emissions </t>
        </r>
      </text>
    </comment>
    <comment ref="D54" authorId="1">
      <text>
        <r>
          <rPr>
            <b/>
            <sz val="9"/>
            <color indexed="81"/>
            <rFont val="Tahoma"/>
            <family val="2"/>
          </rPr>
          <t>Ali hasanbeigi:</t>
        </r>
        <r>
          <rPr>
            <sz val="9"/>
            <color indexed="81"/>
            <rFont val="Tahoma"/>
            <family val="2"/>
          </rPr>
          <t xml:space="preserve">
Since waste heat is used for sludge drying and no fuel is used, we assumed zero emissions </t>
        </r>
      </text>
    </comment>
  </commentList>
</comments>
</file>

<file path=xl/comments14.xml><?xml version="1.0" encoding="utf-8"?>
<comments xmlns="http://schemas.openxmlformats.org/spreadsheetml/2006/main">
  <authors>
    <author>Ashley</author>
    <author>Ali hasanbeigi</author>
  </authors>
  <commentList>
    <comment ref="B7" authorId="0">
      <text>
        <r>
          <rPr>
            <b/>
            <sz val="8"/>
            <color indexed="81"/>
            <rFont val="Tahoma"/>
            <family val="2"/>
          </rPr>
          <t>Explanation:</t>
        </r>
        <r>
          <rPr>
            <sz val="8"/>
            <color indexed="81"/>
            <rFont val="Tahoma"/>
            <family val="2"/>
          </rPr>
          <t xml:space="preserve">
Assumed to be70% of dry matter</t>
        </r>
      </text>
    </comment>
    <comment ref="B13" authorId="0">
      <text>
        <r>
          <rPr>
            <b/>
            <sz val="9"/>
            <color indexed="81"/>
            <rFont val="Tahoma"/>
            <family val="2"/>
          </rPr>
          <t>Explanation:</t>
        </r>
        <r>
          <rPr>
            <sz val="9"/>
            <color indexed="81"/>
            <rFont val="Tahoma"/>
            <family val="2"/>
          </rPr>
          <t xml:space="preserve">
The remaining sludge requires dewatering only. The dewatered and heat dried sludged combined will achieve desired DS content</t>
        </r>
      </text>
    </comment>
    <comment ref="A16" authorId="0">
      <text>
        <r>
          <rPr>
            <b/>
            <sz val="8"/>
            <color indexed="81"/>
            <rFont val="Tahoma"/>
            <family val="2"/>
          </rPr>
          <t>Data Source:</t>
        </r>
        <r>
          <rPr>
            <sz val="8"/>
            <color indexed="81"/>
            <rFont val="Tahoma"/>
            <family val="2"/>
          </rPr>
          <t xml:space="preserve">
ADB - CDM handbook p 116</t>
        </r>
      </text>
    </comment>
    <comment ref="A26" authorId="0">
      <text>
        <r>
          <rPr>
            <b/>
            <sz val="8"/>
            <color indexed="81"/>
            <rFont val="Tahoma"/>
            <family val="2"/>
          </rPr>
          <t>Data Source:</t>
        </r>
        <r>
          <rPr>
            <sz val="8"/>
            <color indexed="81"/>
            <rFont val="Tahoma"/>
            <family val="2"/>
          </rPr>
          <t xml:space="preserve">
ADB CDM Handbook p 116; 
Streets et al. 2003</t>
        </r>
      </text>
    </comment>
    <comment ref="B44" authorId="0">
      <text>
        <r>
          <rPr>
            <b/>
            <sz val="9"/>
            <color indexed="81"/>
            <rFont val="Tahoma"/>
            <family val="2"/>
          </rPr>
          <t xml:space="preserve">Data Source:
</t>
        </r>
        <r>
          <rPr>
            <sz val="9"/>
            <color indexed="81"/>
            <rFont val="Tahoma"/>
            <family val="2"/>
          </rPr>
          <t>Wilson et al. 2006</t>
        </r>
      </text>
    </comment>
    <comment ref="D45" authorId="1">
      <text>
        <r>
          <rPr>
            <b/>
            <sz val="9"/>
            <color indexed="81"/>
            <rFont val="Tahoma"/>
            <family val="2"/>
          </rPr>
          <t>Ali hasanbeigi:</t>
        </r>
        <r>
          <rPr>
            <sz val="9"/>
            <color indexed="81"/>
            <rFont val="Tahoma"/>
            <family val="2"/>
          </rPr>
          <t xml:space="preserve">
Since waste heat is used for sludge drying and no fuel is used, we assumed zero emissions </t>
        </r>
      </text>
    </comment>
    <comment ref="D54" authorId="1">
      <text>
        <r>
          <rPr>
            <b/>
            <sz val="9"/>
            <color indexed="81"/>
            <rFont val="Tahoma"/>
            <family val="2"/>
          </rPr>
          <t>Ali hasanbeigi:</t>
        </r>
        <r>
          <rPr>
            <sz val="9"/>
            <color indexed="81"/>
            <rFont val="Tahoma"/>
            <family val="2"/>
          </rPr>
          <t xml:space="preserve">
Since waste heat is used for sludge drying and no fuel is used, we assumed zero emissions </t>
        </r>
      </text>
    </comment>
  </commentList>
</comments>
</file>

<file path=xl/comments15.xml><?xml version="1.0" encoding="utf-8"?>
<comments xmlns="http://schemas.openxmlformats.org/spreadsheetml/2006/main">
  <authors>
    <author>ahasanbeigi</author>
  </authors>
  <commentList>
    <comment ref="B33" authorId="0">
      <text>
        <r>
          <rPr>
            <b/>
            <sz val="9"/>
            <color indexed="81"/>
            <rFont val="Tahoma"/>
            <family val="2"/>
          </rPr>
          <t>ahasanbeigi:</t>
        </r>
        <r>
          <rPr>
            <sz val="9"/>
            <color indexed="81"/>
            <rFont val="Tahoma"/>
            <family val="2"/>
          </rPr>
          <t xml:space="preserve">
that means not only the fuel is not saved, but also more fuel has to be used in order to vaporize the moisture content of the sludge. Thus, the revenue here is like the cost.</t>
        </r>
      </text>
    </comment>
  </commentList>
</comments>
</file>

<file path=xl/comments16.xml><?xml version="1.0" encoding="utf-8"?>
<comments xmlns="http://schemas.openxmlformats.org/spreadsheetml/2006/main">
  <authors>
    <author>ahasanbeigi</author>
  </authors>
  <commentList>
    <comment ref="B50" authorId="0">
      <text>
        <r>
          <rPr>
            <b/>
            <sz val="9"/>
            <color indexed="81"/>
            <rFont val="Tahoma"/>
            <family val="2"/>
          </rPr>
          <t>ahasanbeigi:</t>
        </r>
        <r>
          <rPr>
            <sz val="9"/>
            <color indexed="81"/>
            <rFont val="Tahoma"/>
            <family val="2"/>
          </rPr>
          <t xml:space="preserve">
that means not only the fuel is not saved, but also more fuel has to be used in order to vaporize the moisture content of the sludge. Thus, the revenue here is like the cost.</t>
        </r>
      </text>
    </comment>
    <comment ref="A56" authorId="0">
      <text>
        <r>
          <rPr>
            <b/>
            <sz val="9"/>
            <color indexed="81"/>
            <rFont val="Tahoma"/>
            <family val="2"/>
          </rPr>
          <t>ahasanbeigi:</t>
        </r>
        <r>
          <rPr>
            <sz val="9"/>
            <color indexed="81"/>
            <rFont val="Tahoma"/>
            <family val="2"/>
          </rPr>
          <t xml:space="preserve">
</t>
        </r>
        <r>
          <rPr>
            <b/>
            <sz val="9"/>
            <color indexed="81"/>
            <rFont val="Tahoma"/>
            <family val="2"/>
          </rPr>
          <t>But</t>
        </r>
        <r>
          <rPr>
            <sz val="9"/>
            <color indexed="81"/>
            <rFont val="Tahoma"/>
            <family val="2"/>
          </rPr>
          <t xml:space="preserve"> NG is not being used in Chinese cement industry and it's mostly coal that is used. So, maybe we have to use the coal price (RMB/MJ coal) to be more realistic? I know that NG is cleaner and has higher value, but the Chinese cement plant may not care much about it!</t>
        </r>
      </text>
    </comment>
  </commentList>
</comments>
</file>

<file path=xl/comments17.xml><?xml version="1.0" encoding="utf-8"?>
<comments xmlns="http://schemas.openxmlformats.org/spreadsheetml/2006/main">
  <authors>
    <author>ahasanbeigi</author>
  </authors>
  <commentList>
    <comment ref="A57" authorId="0">
      <text>
        <r>
          <rPr>
            <b/>
            <sz val="9"/>
            <color indexed="81"/>
            <rFont val="Tahoma"/>
            <family val="2"/>
          </rPr>
          <t>ahasanbeigi:</t>
        </r>
        <r>
          <rPr>
            <sz val="9"/>
            <color indexed="81"/>
            <rFont val="Tahoma"/>
            <family val="2"/>
          </rPr>
          <t xml:space="preserve">
</t>
        </r>
        <r>
          <rPr>
            <b/>
            <sz val="9"/>
            <color indexed="81"/>
            <rFont val="Tahoma"/>
            <family val="2"/>
          </rPr>
          <t>But</t>
        </r>
        <r>
          <rPr>
            <sz val="9"/>
            <color indexed="81"/>
            <rFont val="Tahoma"/>
            <family val="2"/>
          </rPr>
          <t xml:space="preserve"> NG is not being used in Chinese cement industry and it's mostly coal that is used. So, maybe we have to use the coal price (RMB/MJ coal) to be more realistic? I know that NG is cleaner and has higher value, but the Chinese cement plant may not care much about it!</t>
        </r>
      </text>
    </comment>
  </commentList>
</comments>
</file>

<file path=xl/comments18.xml><?xml version="1.0" encoding="utf-8"?>
<comments xmlns="http://schemas.openxmlformats.org/spreadsheetml/2006/main">
  <authors>
    <author>Ashley</author>
  </authors>
  <commentList>
    <comment ref="H5" authorId="0">
      <text>
        <r>
          <rPr>
            <b/>
            <sz val="9"/>
            <color indexed="81"/>
            <rFont val="Tahoma"/>
            <family val="2"/>
          </rPr>
          <t xml:space="preserve">Data Source:
</t>
        </r>
        <r>
          <rPr>
            <sz val="9"/>
            <color indexed="81"/>
            <rFont val="Tahoma"/>
            <family val="2"/>
          </rPr>
          <t>Ohara et al. 2007</t>
        </r>
      </text>
    </comment>
    <comment ref="A9" authorId="0">
      <text>
        <r>
          <rPr>
            <b/>
            <sz val="9"/>
            <color indexed="81"/>
            <rFont val="Tahoma"/>
            <family val="2"/>
          </rPr>
          <t>Data Source:</t>
        </r>
        <r>
          <rPr>
            <sz val="9"/>
            <color indexed="81"/>
            <rFont val="Tahoma"/>
            <family val="2"/>
          </rPr>
          <t xml:space="preserve">
Cherry et al. 2009 (all EF's were back calculated using Table 3)</t>
        </r>
      </text>
    </comment>
  </commentList>
</comments>
</file>

<file path=xl/comments2.xml><?xml version="1.0" encoding="utf-8"?>
<comments xmlns="http://schemas.openxmlformats.org/spreadsheetml/2006/main">
  <authors>
    <author>Ali hasanbeigi</author>
    <author>Ashley</author>
  </authors>
  <commentList>
    <comment ref="B7" authorId="0">
      <text>
        <r>
          <rPr>
            <b/>
            <sz val="9"/>
            <color indexed="81"/>
            <rFont val="Tahoma"/>
            <family val="2"/>
          </rPr>
          <t>Ali hasanbeigi:</t>
        </r>
        <r>
          <rPr>
            <sz val="9"/>
            <color indexed="81"/>
            <rFont val="Tahoma"/>
            <family val="2"/>
          </rPr>
          <t xml:space="preserve">
1450 C</t>
        </r>
      </text>
    </comment>
    <comment ref="A9" authorId="1">
      <text>
        <r>
          <rPr>
            <b/>
            <sz val="8"/>
            <color indexed="81"/>
            <rFont val="Tahoma"/>
            <family val="2"/>
          </rPr>
          <t>数据来源：</t>
        </r>
        <r>
          <rPr>
            <sz val="8"/>
            <color indexed="81"/>
            <rFont val="Tahoma"/>
            <family val="2"/>
          </rPr>
          <t xml:space="preserve">
ADB CDM Handbook p 116;  Streets, D. et a l. 2003.  </t>
        </r>
      </text>
    </comment>
    <comment ref="A17" authorId="1">
      <text>
        <r>
          <rPr>
            <b/>
            <sz val="8"/>
            <color indexed="81"/>
            <rFont val="Tahoma"/>
            <family val="2"/>
          </rPr>
          <t>来源：</t>
        </r>
        <r>
          <rPr>
            <sz val="8"/>
            <color indexed="81"/>
            <rFont val="Tahoma"/>
            <family val="2"/>
          </rPr>
          <t xml:space="preserve">
ADB - CDM handbook p 116</t>
        </r>
      </text>
    </comment>
    <comment ref="A23" authorId="1">
      <text>
        <r>
          <rPr>
            <b/>
            <sz val="9"/>
            <color indexed="81"/>
            <rFont val="Tahoma"/>
            <family val="2"/>
          </rPr>
          <t>数据来源：</t>
        </r>
        <r>
          <rPr>
            <sz val="9"/>
            <color indexed="81"/>
            <rFont val="Tahoma"/>
            <family val="2"/>
          </rPr>
          <t xml:space="preserve">
Ohara et al. 2007; 
Miller and Theis 2006</t>
        </r>
      </text>
    </comment>
    <comment ref="A31" authorId="0">
      <text>
        <r>
          <rPr>
            <b/>
            <sz val="9"/>
            <color indexed="81"/>
            <rFont val="Tahoma"/>
            <family val="2"/>
          </rPr>
          <t>Ali hasanbeigi:</t>
        </r>
        <r>
          <rPr>
            <sz val="9"/>
            <color indexed="81"/>
            <rFont val="Tahoma"/>
            <family val="2"/>
          </rPr>
          <t xml:space="preserve">
来源: EIOLCA.net Sector 327310; Methods shown in the supplementary information of Murray et al.  2008.</t>
        </r>
      </text>
    </comment>
    <comment ref="A49" authorId="0">
      <text>
        <r>
          <rPr>
            <b/>
            <sz val="9"/>
            <color indexed="81"/>
            <rFont val="Tahoma"/>
            <family val="2"/>
          </rPr>
          <t>Ali hasanbeigi:</t>
        </r>
        <r>
          <rPr>
            <sz val="9"/>
            <color indexed="81"/>
            <rFont val="Tahoma"/>
            <family val="2"/>
          </rPr>
          <t xml:space="preserve">
CMU EIO-LCA Tables (www.eiolca.et)
Sector #325211</t>
        </r>
      </text>
    </comment>
    <comment ref="A59" authorId="0">
      <text>
        <r>
          <rPr>
            <b/>
            <sz val="9"/>
            <color indexed="81"/>
            <rFont val="Tahoma"/>
            <family val="2"/>
          </rPr>
          <t>Ali hasanbeigi:</t>
        </r>
        <r>
          <rPr>
            <sz val="9"/>
            <color indexed="81"/>
            <rFont val="Tahoma"/>
            <family val="2"/>
          </rPr>
          <t xml:space="preserve">
CMU EIO-LCA Tables (www.eiolca.et)
Sector #325211</t>
        </r>
      </text>
    </comment>
  </commentList>
</comments>
</file>

<file path=xl/comments3.xml><?xml version="1.0" encoding="utf-8"?>
<comments xmlns="http://schemas.openxmlformats.org/spreadsheetml/2006/main">
  <authors>
    <author>Ali hasanbeigi</author>
    <author>Ashley</author>
  </authors>
  <commentList>
    <comment ref="B13" authorId="0">
      <text>
        <r>
          <rPr>
            <b/>
            <sz val="9"/>
            <color indexed="81"/>
            <rFont val="Tahoma"/>
            <family val="2"/>
          </rPr>
          <t>Ali hasanbeigi:</t>
        </r>
        <r>
          <rPr>
            <sz val="9"/>
            <color indexed="81"/>
            <rFont val="Tahoma"/>
            <family val="2"/>
          </rPr>
          <t xml:space="preserve">
Estimated for China for 40 DT/d capacity based on Gorgun E., and G. Insel. 2007. “Cost evaluation of sludge treatment options and energy recovery from
wastewater treatment plant sludge treating leather tanning wastewaters.” Journal of Leather
Science, No. 1, 2007, s. 17-20.</t>
        </r>
      </text>
    </comment>
    <comment ref="B27" authorId="0">
      <text>
        <r>
          <rPr>
            <b/>
            <sz val="9"/>
            <color indexed="81"/>
            <rFont val="Tahoma"/>
            <family val="2"/>
          </rPr>
          <t>Ali hasanbeigi:</t>
        </r>
        <r>
          <rPr>
            <sz val="9"/>
            <color indexed="81"/>
            <rFont val="Tahoma"/>
            <family val="2"/>
          </rPr>
          <t xml:space="preserve">
Estimated for China based on http://www.epa.gov/region2/webinars/pdfs/3-24-10_1.pdf
and 
http://www.madsewer.org/Publications/FacilityPlans/SolidsHandling/Chapter%206.pdf</t>
        </r>
      </text>
    </comment>
    <comment ref="B34" authorId="0">
      <text>
        <r>
          <rPr>
            <b/>
            <sz val="9"/>
            <color indexed="81"/>
            <rFont val="Tahoma"/>
            <family val="2"/>
          </rPr>
          <t>Ali hasanbeigi:</t>
        </r>
        <r>
          <rPr>
            <sz val="9"/>
            <color indexed="81"/>
            <rFont val="Tahoma"/>
            <family val="2"/>
          </rPr>
          <t xml:space="preserve">
Estimated for China for 40 DT/d capacity based on Gorgun E., and G. Insel. 2007. “Cost evaluation of sludge treatment options and energy recovery from
wastewater treatment plant sludge treating leather tanning wastewaters.” Journal of Leather
Science, No. 1, 2007, s. 17-20.</t>
        </r>
      </text>
    </comment>
    <comment ref="B35" authorId="0">
      <text>
        <r>
          <rPr>
            <b/>
            <sz val="9"/>
            <color indexed="81"/>
            <rFont val="Tahoma"/>
            <family val="2"/>
          </rPr>
          <t>Ali hasanbeigi:</t>
        </r>
        <r>
          <rPr>
            <sz val="9"/>
            <color indexed="81"/>
            <rFont val="Tahoma"/>
            <family val="2"/>
          </rPr>
          <t xml:space="preserve">
Estimated for China based on http://www.epa.gov/region2/webinars/pdfs/3-24-10_1.pdf
and 
http://www.madsewer.org/Publications/FacilityPlans/SolidsHandling/Chapter%206.pdf</t>
        </r>
      </text>
    </comment>
    <comment ref="B48" authorId="0">
      <text>
        <r>
          <rPr>
            <b/>
            <sz val="9"/>
            <color indexed="81"/>
            <rFont val="Tahoma"/>
            <family val="2"/>
          </rPr>
          <t>Ali hasanbeigi:</t>
        </r>
        <r>
          <rPr>
            <sz val="9"/>
            <color indexed="81"/>
            <rFont val="Tahoma"/>
            <family val="2"/>
          </rPr>
          <t xml:space="preserve">
Estimated for China for 40 DT/d capacity based on Gorgun E., and G. Insel. 2007. “Cost evaluation of sludge treatment options and energy recovery from
wastewater treatment plant sludge treating leather tanning wastewaters.” Journal of Leather
Science, No. 1, 2007, s. 17-20.</t>
        </r>
      </text>
    </comment>
    <comment ref="B49" authorId="0">
      <text>
        <r>
          <rPr>
            <b/>
            <sz val="9"/>
            <color indexed="81"/>
            <rFont val="Tahoma"/>
            <family val="2"/>
          </rPr>
          <t>Ali hasanbeigi:</t>
        </r>
        <r>
          <rPr>
            <sz val="9"/>
            <color indexed="81"/>
            <rFont val="Tahoma"/>
            <family val="2"/>
          </rPr>
          <t xml:space="preserve">
Estimated for China based on http://www.epa.gov/region2/webinars/pdfs/3-24-10_1.pdf
and 
http://www.madsewer.org/Publications/FacilityPlans/SolidsHandling/Chapter%206.pdf</t>
        </r>
      </text>
    </comment>
    <comment ref="B51" authorId="0">
      <text>
        <r>
          <rPr>
            <b/>
            <sz val="9"/>
            <color indexed="81"/>
            <rFont val="Tahoma"/>
            <family val="2"/>
          </rPr>
          <t>Ali hasanbeigi:</t>
        </r>
        <r>
          <rPr>
            <sz val="9"/>
            <color indexed="81"/>
            <rFont val="Tahoma"/>
            <family val="2"/>
          </rPr>
          <t xml:space="preserve">
Estimated for China for 40 DT/d capacity based on Gorgun E., and G. Insel. 2007. “Cost evaluation of sludge treatment options and energy recovery from
wastewater treatment plant sludge treating leather tanning wastewaters.” Journal of Leather
Science, No. 1, 2007, s. 17-20.</t>
        </r>
      </text>
    </comment>
    <comment ref="B65" authorId="1">
      <text>
        <r>
          <rPr>
            <b/>
            <sz val="9"/>
            <color indexed="81"/>
            <rFont val="Tahoma"/>
            <family val="2"/>
          </rPr>
          <t>Data Source:</t>
        </r>
        <r>
          <rPr>
            <sz val="9"/>
            <color indexed="81"/>
            <rFont val="Tahoma"/>
            <family val="2"/>
          </rPr>
          <t xml:space="preserve">
Wilson et al. 2003</t>
        </r>
      </text>
    </comment>
    <comment ref="B69" authorId="0">
      <text>
        <r>
          <rPr>
            <b/>
            <sz val="9"/>
            <color indexed="81"/>
            <rFont val="Tahoma"/>
            <family val="2"/>
          </rPr>
          <t>Ali hasanbeigi:</t>
        </r>
        <r>
          <rPr>
            <sz val="9"/>
            <color indexed="81"/>
            <rFont val="Tahoma"/>
            <family val="2"/>
          </rPr>
          <t xml:space="preserve">
Estimated for China for 40 DT/d capacity based on Gorgun E., and G. Insel. 2007. “Cost evaluation of sludge treatment options and energy recovery from
wastewater treatment plant sludge treating leather tanning wastewaters.” Journal of Leather
Science, No. 1, 2007, s. 17-20.</t>
        </r>
      </text>
    </comment>
    <comment ref="B70" authorId="0">
      <text>
        <r>
          <rPr>
            <b/>
            <sz val="9"/>
            <color indexed="81"/>
            <rFont val="Tahoma"/>
            <family val="2"/>
          </rPr>
          <t>Ali hasanbeigi:</t>
        </r>
        <r>
          <rPr>
            <sz val="9"/>
            <color indexed="81"/>
            <rFont val="Tahoma"/>
            <family val="2"/>
          </rPr>
          <t xml:space="preserve">
Estimated for China for 40 DT/d capacity based on Gorgun E., and G. Insel. 2007. “Cost evaluation of sludge treatment options and energy recovery from
wastewater treatment plant sludge treating leather tanning wastewaters.” Journal of Leather
Science, No. 1, 2007, s. 17-20.</t>
        </r>
      </text>
    </comment>
    <comment ref="B80" authorId="0">
      <text>
        <r>
          <rPr>
            <b/>
            <sz val="9"/>
            <color indexed="81"/>
            <rFont val="Tahoma"/>
            <family val="2"/>
          </rPr>
          <t>Ali hasanbeigi:</t>
        </r>
        <r>
          <rPr>
            <sz val="9"/>
            <color indexed="81"/>
            <rFont val="Tahoma"/>
            <family val="2"/>
          </rPr>
          <t xml:space="preserve">
Estimated for China for 40 DT/d capacity based on Gorgun E., and G. Insel. 2007. “Cost evaluation of sludge treatment options and energy recovery from
wastewater treatment plant sludge treating leather tanning wastewaters.” Journal of Leather
Science, No. 1, 2007, s. 17-20.</t>
        </r>
      </text>
    </comment>
    <comment ref="B81" authorId="0">
      <text>
        <r>
          <rPr>
            <b/>
            <sz val="9"/>
            <color indexed="81"/>
            <rFont val="Tahoma"/>
            <family val="2"/>
          </rPr>
          <t>Ali hasanbeigi:</t>
        </r>
        <r>
          <rPr>
            <sz val="9"/>
            <color indexed="81"/>
            <rFont val="Tahoma"/>
            <family val="2"/>
          </rPr>
          <t xml:space="preserve">
Estimated for China for 40 DT/d capacity based on Gorgun E., and G. Insel. 2007. “Cost evaluation of sludge treatment options and energy recovery from
wastewater treatment plant sludge treating leather tanning wastewaters.” Journal of Leather
Science, No. 1, 2007, s. 17-20.</t>
        </r>
      </text>
    </comment>
    <comment ref="B91" authorId="0">
      <text>
        <r>
          <rPr>
            <b/>
            <sz val="9"/>
            <color indexed="81"/>
            <rFont val="Tahoma"/>
            <family val="2"/>
          </rPr>
          <t>Ali hasanbeigi:</t>
        </r>
        <r>
          <rPr>
            <sz val="9"/>
            <color indexed="81"/>
            <rFont val="Tahoma"/>
            <family val="2"/>
          </rPr>
          <t xml:space="preserve">
Estimated for China for 40 DT/d capacity based on Gorgun E., and G. Insel. 2007. “Cost evaluation of sludge treatment options and energy recovery from
wastewater treatment plant sludge treating leather tanning wastewaters.” Journal of Leather
Science, No. 1, 2007, s. 17-20.</t>
        </r>
      </text>
    </comment>
    <comment ref="B92" authorId="0">
      <text>
        <r>
          <rPr>
            <b/>
            <sz val="9"/>
            <color indexed="81"/>
            <rFont val="Tahoma"/>
            <family val="2"/>
          </rPr>
          <t>Ali hasanbeigi:</t>
        </r>
        <r>
          <rPr>
            <sz val="9"/>
            <color indexed="81"/>
            <rFont val="Tahoma"/>
            <family val="2"/>
          </rPr>
          <t xml:space="preserve">
Estimated for China for 40 DT/d capacity based on Gorgun E., and G. Insel. 2007. “Cost evaluation of sludge treatment options and energy recovery from
wastewater treatment plant sludge treating leather tanning wastewaters.” Journal of Leather
Science, No. 1, 2007, s. 17-20.</t>
        </r>
      </text>
    </comment>
  </commentList>
</comments>
</file>

<file path=xl/comments4.xml><?xml version="1.0" encoding="utf-8"?>
<comments xmlns="http://schemas.openxmlformats.org/spreadsheetml/2006/main">
  <authors>
    <author>ahasanbeigi</author>
  </authors>
  <commentList>
    <comment ref="A3" authorId="0">
      <text>
        <r>
          <rPr>
            <b/>
            <sz val="9"/>
            <color indexed="81"/>
            <rFont val="Tahoma"/>
            <family val="2"/>
          </rPr>
          <t>ahasanbeigi:</t>
        </r>
        <r>
          <rPr>
            <sz val="9"/>
            <color indexed="81"/>
            <rFont val="Tahoma"/>
            <family val="2"/>
          </rPr>
          <t xml:space="preserve">
I change it from lifetime to 1st year since I included it in the cash-flow analysis. The way that it was calculated before did not take into account the time value of the money for calculating the environmental cost.
</t>
        </r>
      </text>
    </comment>
  </commentList>
</comments>
</file>

<file path=xl/comments5.xml><?xml version="1.0" encoding="utf-8"?>
<comments xmlns="http://schemas.openxmlformats.org/spreadsheetml/2006/main">
  <authors>
    <author>Ashley</author>
  </authors>
  <commentList>
    <comment ref="D8" authorId="0">
      <text>
        <r>
          <rPr>
            <b/>
            <sz val="9"/>
            <color indexed="81"/>
            <rFont val="Tahoma"/>
            <family val="2"/>
          </rPr>
          <t>Explanation:</t>
        </r>
        <r>
          <rPr>
            <sz val="9"/>
            <color indexed="81"/>
            <rFont val="Tahoma"/>
            <family val="2"/>
          </rPr>
          <t xml:space="preserve">
anaerobic digestion reduces LHV by ~29%</t>
        </r>
      </text>
    </comment>
    <comment ref="G10" authorId="0">
      <text>
        <r>
          <rPr>
            <b/>
            <sz val="9"/>
            <color indexed="81"/>
            <rFont val="Tahoma"/>
            <family val="2"/>
          </rPr>
          <t>NOTE:</t>
        </r>
        <r>
          <rPr>
            <sz val="9"/>
            <color indexed="81"/>
            <rFont val="Tahoma"/>
            <family val="2"/>
          </rPr>
          <t xml:space="preserve">
Value defined by user in box B11 of "User Inputs" tab</t>
        </r>
      </text>
    </comment>
    <comment ref="H10" authorId="0">
      <text>
        <r>
          <rPr>
            <b/>
            <sz val="9"/>
            <color indexed="81"/>
            <rFont val="Tahoma"/>
            <family val="2"/>
          </rPr>
          <t xml:space="preserve">NOTE:
</t>
        </r>
        <r>
          <rPr>
            <sz val="9"/>
            <color indexed="81"/>
            <rFont val="Tahoma"/>
            <family val="2"/>
          </rPr>
          <t>Value defined by user in box B12 of "User Inputs" tab</t>
        </r>
      </text>
    </comment>
    <comment ref="D13" authorId="0">
      <text>
        <r>
          <rPr>
            <b/>
            <sz val="9"/>
            <color indexed="81"/>
            <rFont val="Tahoma"/>
            <family val="2"/>
          </rPr>
          <t>Explanation:</t>
        </r>
        <r>
          <rPr>
            <sz val="9"/>
            <color indexed="81"/>
            <rFont val="Tahoma"/>
            <family val="2"/>
          </rPr>
          <t xml:space="preserve">
Digestion reduces intial volume by ~29%</t>
        </r>
      </text>
    </comment>
    <comment ref="I22" authorId="0">
      <text>
        <r>
          <rPr>
            <b/>
            <sz val="9"/>
            <color indexed="81"/>
            <rFont val="Tahoma"/>
            <family val="2"/>
          </rPr>
          <t xml:space="preserve">Note:
</t>
        </r>
        <r>
          <rPr>
            <sz val="9"/>
            <color indexed="81"/>
            <rFont val="Tahoma"/>
            <family val="2"/>
          </rPr>
          <t>Negative values represent an additional fuel demand; postive values represent savings</t>
        </r>
      </text>
    </comment>
    <comment ref="J22" authorId="0">
      <text>
        <r>
          <rPr>
            <b/>
            <sz val="9"/>
            <color indexed="81"/>
            <rFont val="Tahoma"/>
            <family val="2"/>
          </rPr>
          <t>Note:</t>
        </r>
        <r>
          <rPr>
            <sz val="9"/>
            <color indexed="81"/>
            <rFont val="Tahoma"/>
            <family val="2"/>
          </rPr>
          <t xml:space="preserve">
Negative values represent an additional cost; postive values represent savings</t>
        </r>
      </text>
    </comment>
  </commentList>
</comments>
</file>

<file path=xl/comments6.xml><?xml version="1.0" encoding="utf-8"?>
<comments xmlns="http://schemas.openxmlformats.org/spreadsheetml/2006/main">
  <authors>
    <author>Ashley</author>
  </authors>
  <commentList>
    <comment ref="H4" authorId="0">
      <text>
        <r>
          <rPr>
            <b/>
            <sz val="9"/>
            <color indexed="81"/>
            <rFont val="Tahoma"/>
            <family val="2"/>
          </rPr>
          <t>Data Source:</t>
        </r>
        <r>
          <rPr>
            <sz val="9"/>
            <color indexed="81"/>
            <rFont val="Tahoma"/>
            <family val="2"/>
          </rPr>
          <t xml:space="preserve">
EIOLCA.net Sector 327310; Methods shown in the supplementary information of Murray et al.  2008.</t>
        </r>
      </text>
    </comment>
    <comment ref="A5" authorId="0">
      <text>
        <r>
          <rPr>
            <b/>
            <sz val="8"/>
            <color indexed="81"/>
            <rFont val="Tahoma"/>
            <family val="2"/>
          </rPr>
          <t>Data Source:</t>
        </r>
        <r>
          <rPr>
            <sz val="8"/>
            <color indexed="81"/>
            <rFont val="Tahoma"/>
            <family val="2"/>
          </rPr>
          <t xml:space="preserve">
ADB CDM Handbook p 116;  Streets, D. et a l. 2003.  </t>
        </r>
      </text>
    </comment>
  </commentList>
</comments>
</file>

<file path=xl/comments7.xml><?xml version="1.0" encoding="utf-8"?>
<comments xmlns="http://schemas.openxmlformats.org/spreadsheetml/2006/main">
  <authors>
    <author>Ashley</author>
  </authors>
  <commentList>
    <comment ref="E3" authorId="0">
      <text>
        <r>
          <rPr>
            <b/>
            <sz val="9"/>
            <color indexed="81"/>
            <rFont val="Tahoma"/>
            <family val="2"/>
          </rPr>
          <t>Data Source:</t>
        </r>
        <r>
          <rPr>
            <sz val="9"/>
            <color indexed="81"/>
            <rFont val="Tahoma"/>
            <family val="2"/>
          </rPr>
          <t xml:space="preserve">
Ohara et al. 2007; 
Miller and Theis 2006</t>
        </r>
      </text>
    </comment>
    <comment ref="B10" authorId="0">
      <text>
        <r>
          <rPr>
            <b/>
            <sz val="9"/>
            <color indexed="81"/>
            <rFont val="Tahoma"/>
            <family val="2"/>
          </rPr>
          <t>Data Source:</t>
        </r>
        <r>
          <rPr>
            <sz val="9"/>
            <color indexed="81"/>
            <rFont val="Tahoma"/>
            <family val="2"/>
          </rPr>
          <t xml:space="preserve">
He et al. 2005</t>
        </r>
      </text>
    </comment>
  </commentList>
</comments>
</file>

<file path=xl/comments8.xml><?xml version="1.0" encoding="utf-8"?>
<comments xmlns="http://schemas.openxmlformats.org/spreadsheetml/2006/main">
  <authors>
    <author>ahasanbeigi</author>
    <author>Ashley</author>
  </authors>
  <commentList>
    <comment ref="B18" authorId="0">
      <text>
        <r>
          <rPr>
            <b/>
            <sz val="9"/>
            <color indexed="81"/>
            <rFont val="Tahoma"/>
            <family val="2"/>
          </rPr>
          <t xml:space="preserve">NOTE:
</t>
        </r>
        <r>
          <rPr>
            <sz val="9"/>
            <color indexed="81"/>
            <rFont val="Tahoma"/>
            <family val="2"/>
          </rPr>
          <t>207.3 and 103.9 represent the US Consumer Price Index (CPI) for 2009 and 1984, respectively</t>
        </r>
      </text>
    </comment>
    <comment ref="A21" authorId="1">
      <text>
        <r>
          <rPr>
            <b/>
            <sz val="9"/>
            <color indexed="81"/>
            <rFont val="Tahoma"/>
            <family val="2"/>
          </rPr>
          <t>Data Source:</t>
        </r>
        <r>
          <rPr>
            <sz val="9"/>
            <color indexed="81"/>
            <rFont val="Tahoma"/>
            <family val="2"/>
          </rPr>
          <t xml:space="preserve">
US EPA 1985</t>
        </r>
      </text>
    </comment>
    <comment ref="B36" authorId="1">
      <text>
        <r>
          <rPr>
            <b/>
            <sz val="9"/>
            <color indexed="81"/>
            <rFont val="Tahoma"/>
            <family val="2"/>
          </rPr>
          <t>Source:</t>
        </r>
        <r>
          <rPr>
            <sz val="9"/>
            <color indexed="81"/>
            <rFont val="Tahoma"/>
            <family val="2"/>
          </rPr>
          <t xml:space="preserve">
CMU EIO-LCA Tables (www.eiolca.et)
Sector #325211</t>
        </r>
      </text>
    </comment>
  </commentList>
</comments>
</file>

<file path=xl/comments9.xml><?xml version="1.0" encoding="utf-8"?>
<comments xmlns="http://schemas.openxmlformats.org/spreadsheetml/2006/main">
  <authors>
    <author>Ashley</author>
    <author>ahasanbeigi</author>
  </authors>
  <commentList>
    <comment ref="E4" authorId="0">
      <text>
        <r>
          <rPr>
            <b/>
            <sz val="8"/>
            <color indexed="81"/>
            <rFont val="Tahoma"/>
            <family val="2"/>
          </rPr>
          <t>Source:</t>
        </r>
        <r>
          <rPr>
            <sz val="8"/>
            <color indexed="81"/>
            <rFont val="Tahoma"/>
            <family val="2"/>
          </rPr>
          <t xml:space="preserve">
ADB - CDM handbook p 116</t>
        </r>
      </text>
    </comment>
    <comment ref="B7" authorId="0">
      <text>
        <r>
          <rPr>
            <b/>
            <sz val="8"/>
            <color indexed="81"/>
            <rFont val="Tahoma"/>
            <family val="2"/>
          </rPr>
          <t>Explanation:</t>
        </r>
        <r>
          <rPr>
            <sz val="8"/>
            <color indexed="81"/>
            <rFont val="Tahoma"/>
            <family val="2"/>
          </rPr>
          <t xml:space="preserve">
Assumed to be 70% of dry matter </t>
        </r>
      </text>
    </comment>
    <comment ref="E12" authorId="0">
      <text>
        <r>
          <rPr>
            <b/>
            <sz val="8"/>
            <color indexed="81"/>
            <rFont val="Tahoma"/>
            <family val="2"/>
          </rPr>
          <t>Ashley:</t>
        </r>
        <r>
          <rPr>
            <sz val="8"/>
            <color indexed="81"/>
            <rFont val="Tahoma"/>
            <family val="2"/>
          </rPr>
          <t xml:space="preserve">
ADB CDM Handbook p 116; Streets et al</t>
        </r>
      </text>
    </comment>
    <comment ref="B21" authorId="0">
      <text>
        <r>
          <rPr>
            <b/>
            <sz val="9"/>
            <color indexed="81"/>
            <rFont val="Tahoma"/>
            <family val="2"/>
          </rPr>
          <t>Explanation:</t>
        </r>
        <r>
          <rPr>
            <sz val="9"/>
            <color indexed="81"/>
            <rFont val="Tahoma"/>
            <family val="2"/>
          </rPr>
          <t xml:space="preserve">
=$1200/m3 of digestor </t>
        </r>
      </text>
    </comment>
    <comment ref="B53" authorId="1">
      <text>
        <r>
          <rPr>
            <b/>
            <sz val="9"/>
            <color indexed="81"/>
            <rFont val="Tahoma"/>
            <family val="2"/>
          </rPr>
          <t>Definition:</t>
        </r>
        <r>
          <rPr>
            <sz val="9"/>
            <color indexed="81"/>
            <rFont val="Tahoma"/>
            <family val="2"/>
          </rPr>
          <t xml:space="preserve">
Fraction of biogas that is methane (CH4)</t>
        </r>
      </text>
    </comment>
  </commentList>
</comments>
</file>

<file path=xl/sharedStrings.xml><?xml version="1.0" encoding="utf-8"?>
<sst xmlns="http://schemas.openxmlformats.org/spreadsheetml/2006/main" count="2173" uniqueCount="800">
  <si>
    <t>MJ/kg DS</t>
  </si>
  <si>
    <t>km</t>
  </si>
  <si>
    <t>m3</t>
  </si>
  <si>
    <t>%</t>
  </si>
  <si>
    <t>End Use in Cement</t>
  </si>
  <si>
    <t>Latent Ht Vaporization</t>
  </si>
  <si>
    <t>KJ/kg</t>
  </si>
  <si>
    <t>Specific Heat Water</t>
  </si>
  <si>
    <t>KJ/kg-K</t>
  </si>
  <si>
    <t>Specific Heat Steam</t>
  </si>
  <si>
    <t>Kiln Temperature</t>
  </si>
  <si>
    <t xml:space="preserve">Sludge LHV </t>
  </si>
  <si>
    <t>Fuel Cost (coal)</t>
  </si>
  <si>
    <t>RMB/MJ</t>
  </si>
  <si>
    <t>% DS</t>
  </si>
  <si>
    <t>kg/ton</t>
  </si>
  <si>
    <t>Daily sludge quantity</t>
  </si>
  <si>
    <t>Kiln Efficiency</t>
  </si>
  <si>
    <t>Starting Temp ( C)</t>
  </si>
  <si>
    <t>Scenario</t>
  </si>
  <si>
    <t>Water Heating Energy (KJ/wet ton)</t>
  </si>
  <si>
    <t>Vaporization Energy (KJ/wet ton)</t>
  </si>
  <si>
    <t>Steam Heating Energy (KJ/wet ton)</t>
  </si>
  <si>
    <t>K</t>
  </si>
  <si>
    <t>DS</t>
  </si>
  <si>
    <t>User Defined 1</t>
  </si>
  <si>
    <t>User Defined 2</t>
  </si>
  <si>
    <t>Digested Sludge</t>
  </si>
  <si>
    <t>Transportation Statistics</t>
  </si>
  <si>
    <t>RMB/L</t>
  </si>
  <si>
    <t>Diesel Density</t>
  </si>
  <si>
    <t>kg/L</t>
  </si>
  <si>
    <t>Energy Content</t>
  </si>
  <si>
    <t>MJ/L</t>
  </si>
  <si>
    <t>Vehicle Characteristics</t>
  </si>
  <si>
    <t>L/km</t>
  </si>
  <si>
    <t>Sludge Transportation</t>
  </si>
  <si>
    <t>Diesel Cost</t>
  </si>
  <si>
    <t>Truck Capacity</t>
  </si>
  <si>
    <t xml:space="preserve">Hauling Distance </t>
  </si>
  <si>
    <t>km (one-way)</t>
  </si>
  <si>
    <t>Economic Costs of Transportation</t>
  </si>
  <si>
    <t>ton</t>
  </si>
  <si>
    <t>Fuel Consumption - FULL</t>
  </si>
  <si>
    <t>Fuel Consumption - EMPTY</t>
  </si>
  <si>
    <t>Fuel cost (RMB/d)</t>
  </si>
  <si>
    <t>Fuel cost (RMB/yr)</t>
  </si>
  <si>
    <t>Number of Round-trips</t>
  </si>
  <si>
    <t>Environmental Costs of Transportation</t>
  </si>
  <si>
    <t>kg</t>
  </si>
  <si>
    <t>Diesel Emissions</t>
  </si>
  <si>
    <t>mg/MJ</t>
  </si>
  <si>
    <t>SOx</t>
  </si>
  <si>
    <t>CO</t>
  </si>
  <si>
    <t>NOx</t>
  </si>
  <si>
    <t>VOCs</t>
  </si>
  <si>
    <t>PM10</t>
  </si>
  <si>
    <r>
      <t>CO</t>
    </r>
    <r>
      <rPr>
        <vertAlign val="subscript"/>
        <sz val="10"/>
        <rFont val="Arial"/>
        <family val="2"/>
      </rPr>
      <t xml:space="preserve">2 </t>
    </r>
  </si>
  <si>
    <t>CH4 (as CO2)</t>
  </si>
  <si>
    <t>N2O (as CO2)</t>
  </si>
  <si>
    <t>GWP (t of CO2)</t>
  </si>
  <si>
    <t>SOx (kg)</t>
  </si>
  <si>
    <t>NOx (kg)</t>
  </si>
  <si>
    <t>VOCs (kg)</t>
  </si>
  <si>
    <t>PM10 (kg)</t>
  </si>
  <si>
    <t>CH4 (as CO2) (kg)</t>
  </si>
  <si>
    <t>N2O (as CO2) (kg)</t>
  </si>
  <si>
    <r>
      <t>CO</t>
    </r>
    <r>
      <rPr>
        <vertAlign val="subscript"/>
        <sz val="10"/>
        <rFont val="Arial"/>
        <family val="2"/>
      </rPr>
      <t xml:space="preserve">2  </t>
    </r>
    <r>
      <rPr>
        <sz val="10"/>
        <rFont val="Arial"/>
        <family val="2"/>
      </rPr>
      <t>(kg)</t>
    </r>
  </si>
  <si>
    <t>GWP (kg of CO2)</t>
  </si>
  <si>
    <t>Digested Sludge           (per day)</t>
  </si>
  <si>
    <t>Digested Sludge           (per year)</t>
  </si>
  <si>
    <t>User Defined 1 (per day)</t>
  </si>
  <si>
    <t>User Defined 1 (per year)</t>
  </si>
  <si>
    <t>User Defined 2 (per year)</t>
  </si>
  <si>
    <t>User Defined 2            (per day)</t>
  </si>
  <si>
    <t>MESOPHILIC ANAEROBIC DIGESTION</t>
  </si>
  <si>
    <t>Fuel Statistics: Natural Gas</t>
  </si>
  <si>
    <r>
      <t>MJ/m</t>
    </r>
    <r>
      <rPr>
        <vertAlign val="superscript"/>
        <sz val="10"/>
        <rFont val="Arial"/>
        <family val="2"/>
      </rPr>
      <t>3</t>
    </r>
  </si>
  <si>
    <r>
      <t>MJ/m</t>
    </r>
    <r>
      <rPr>
        <vertAlign val="superscript"/>
        <sz val="10"/>
        <rFont val="Arial"/>
        <family val="2"/>
      </rPr>
      <t xml:space="preserve">3  </t>
    </r>
    <r>
      <rPr>
        <sz val="10"/>
        <rFont val="Arial"/>
        <family val="2"/>
      </rPr>
      <t>(80% effic)</t>
    </r>
  </si>
  <si>
    <t>Sludge Quantity Multiplier:</t>
  </si>
  <si>
    <t>Emissions Factor</t>
  </si>
  <si>
    <r>
      <t>CO</t>
    </r>
    <r>
      <rPr>
        <vertAlign val="subscript"/>
        <sz val="10"/>
        <rFont val="Arial"/>
        <family val="2"/>
      </rPr>
      <t>2</t>
    </r>
  </si>
  <si>
    <r>
      <t>m</t>
    </r>
    <r>
      <rPr>
        <vertAlign val="superscript"/>
        <sz val="10"/>
        <rFont val="Arial"/>
        <family val="2"/>
      </rPr>
      <t>3</t>
    </r>
    <r>
      <rPr>
        <sz val="11"/>
        <color theme="1"/>
        <rFont val="Calibri"/>
        <family val="2"/>
        <scheme val="minor"/>
      </rPr>
      <t>/d</t>
    </r>
  </si>
  <si>
    <t>CO2</t>
  </si>
  <si>
    <t>CH4</t>
  </si>
  <si>
    <t>Dry Tons Sludge:</t>
  </si>
  <si>
    <t>DT/d</t>
  </si>
  <si>
    <t>Sludge Flow:</t>
  </si>
  <si>
    <t>DT/h</t>
  </si>
  <si>
    <t>SO2</t>
  </si>
  <si>
    <t>Wet Sludge Flow</t>
  </si>
  <si>
    <t>Conversion</t>
  </si>
  <si>
    <t>MJ/kWh</t>
  </si>
  <si>
    <t>VSS loading</t>
  </si>
  <si>
    <t>kg/d</t>
  </si>
  <si>
    <t>Electricity Cost</t>
  </si>
  <si>
    <t xml:space="preserve">Digested Sludge </t>
  </si>
  <si>
    <t xml:space="preserve">MJ/kg </t>
  </si>
  <si>
    <t>MJ/kg (80% effic)</t>
  </si>
  <si>
    <t>w.t/d</t>
  </si>
  <si>
    <t>RMB/kg</t>
  </si>
  <si>
    <t>Polymer Cost</t>
  </si>
  <si>
    <t>Biogas Characteristics</t>
  </si>
  <si>
    <t>Methane</t>
  </si>
  <si>
    <t>Conversion Efficiency</t>
  </si>
  <si>
    <t>Elec Conv</t>
  </si>
  <si>
    <t>Capital Costs</t>
  </si>
  <si>
    <t>Total</t>
  </si>
  <si>
    <t>Digestors</t>
  </si>
  <si>
    <t>Operating Costs</t>
  </si>
  <si>
    <t>Multiplier</t>
  </si>
  <si>
    <t>Qty</t>
  </si>
  <si>
    <t>Unit</t>
  </si>
  <si>
    <t>Anaerobic Digestor</t>
  </si>
  <si>
    <t>Energy</t>
  </si>
  <si>
    <t>Mixing/Heating</t>
  </si>
  <si>
    <t>kWh</t>
  </si>
  <si>
    <t>Environmental Costs</t>
  </si>
  <si>
    <t>Operation Energy</t>
  </si>
  <si>
    <t>kg/kWh</t>
  </si>
  <si>
    <t>VOC</t>
  </si>
  <si>
    <t>CO2 (as CO2)</t>
  </si>
  <si>
    <t>CFCs (as CO2)</t>
  </si>
  <si>
    <t>Electricity (kWh)</t>
  </si>
  <si>
    <t>Total Emissions</t>
  </si>
  <si>
    <t>Total Energy</t>
  </si>
  <si>
    <t>Fuel (MJ)</t>
  </si>
  <si>
    <t>Environmental Benefits</t>
  </si>
  <si>
    <t xml:space="preserve">Energy </t>
  </si>
  <si>
    <t>Total Gas Generation</t>
  </si>
  <si>
    <r>
      <t>m</t>
    </r>
    <r>
      <rPr>
        <vertAlign val="superscript"/>
        <sz val="10"/>
        <rFont val="Arial"/>
        <family val="2"/>
      </rPr>
      <t>3</t>
    </r>
    <r>
      <rPr>
        <sz val="10"/>
        <rFont val="Arial"/>
        <family val="2"/>
      </rPr>
      <t>/d</t>
    </r>
  </si>
  <si>
    <t>Methane Generation</t>
  </si>
  <si>
    <t>Emissions Offset</t>
  </si>
  <si>
    <t>Dry Tons Sludge</t>
  </si>
  <si>
    <t>Sludge Flow</t>
  </si>
  <si>
    <t>RMB/kWh</t>
  </si>
  <si>
    <t>d</t>
  </si>
  <si>
    <t>Sludge Retention Time</t>
  </si>
  <si>
    <t>RMB/m3 dig</t>
  </si>
  <si>
    <t>RMB</t>
  </si>
  <si>
    <t>Sludge Characteristics</t>
  </si>
  <si>
    <t>Diversion to Heat Dry</t>
  </si>
  <si>
    <t>Fuel Statistics: Coal</t>
  </si>
  <si>
    <t>Facility and equipment</t>
  </si>
  <si>
    <t>Energy Consumption</t>
  </si>
  <si>
    <t>Net 0 energy DS requirement</t>
  </si>
  <si>
    <t>Dewatered Sludge Flow (20% DS)</t>
  </si>
  <si>
    <t>Assumption: heat drying achieves 91% DS content</t>
  </si>
  <si>
    <t>Water evap per ton heat dried</t>
  </si>
  <si>
    <t>WT/d</t>
  </si>
  <si>
    <t>WT/DT</t>
  </si>
  <si>
    <t>RMB/w.t</t>
  </si>
  <si>
    <t>Total (RMB)</t>
  </si>
  <si>
    <t>Coal-powered</t>
  </si>
  <si>
    <t>Natural gas-powered</t>
  </si>
  <si>
    <t>kWh conversion</t>
  </si>
  <si>
    <t xml:space="preserve">Cost </t>
  </si>
  <si>
    <t>MJ/WT</t>
  </si>
  <si>
    <t>MJ/d</t>
  </si>
  <si>
    <t>Total WT after Heat Drying</t>
  </si>
  <si>
    <t>DS requirement</t>
  </si>
  <si>
    <t>RMB/WT</t>
  </si>
  <si>
    <t>DT</t>
  </si>
  <si>
    <t>WT</t>
  </si>
  <si>
    <t>Heat Drying</t>
  </si>
  <si>
    <t>Heat Dryers</t>
  </si>
  <si>
    <t>RMB/m3 digestor</t>
  </si>
  <si>
    <t>RMB/d</t>
  </si>
  <si>
    <t>kWh/DT</t>
  </si>
  <si>
    <t>kWh/d</t>
  </si>
  <si>
    <t>Anaerobic Digestion Operation Energy</t>
  </si>
  <si>
    <t>Heat Drying Operation Energy</t>
  </si>
  <si>
    <t>Sludge solids state</t>
  </si>
  <si>
    <t>Technology: Belt Filter Press</t>
  </si>
  <si>
    <t>Sludge Suspended Gravity</t>
  </si>
  <si>
    <t xml:space="preserve">Suspended Solids </t>
  </si>
  <si>
    <t>TOTAL</t>
  </si>
  <si>
    <t xml:space="preserve">Belt Filter Loading Rate </t>
  </si>
  <si>
    <t>DS lb/hr/m</t>
  </si>
  <si>
    <t>Working hours</t>
  </si>
  <si>
    <t>Working days</t>
  </si>
  <si>
    <t>Dewatered DS content</t>
  </si>
  <si>
    <t>lbs/met. Ton</t>
  </si>
  <si>
    <t>gal/m3</t>
  </si>
  <si>
    <t>Belt Filter Press</t>
  </si>
  <si>
    <t>Inputs</t>
  </si>
  <si>
    <t>Polymer</t>
  </si>
  <si>
    <t>kg/yr</t>
  </si>
  <si>
    <t>MJ</t>
  </si>
  <si>
    <t>Polymer Production</t>
  </si>
  <si>
    <t xml:space="preserve">Annual Contribution </t>
  </si>
  <si>
    <t>Polymer Cost ($/kg)</t>
  </si>
  <si>
    <t xml:space="preserve">Dry tons sludge </t>
  </si>
  <si>
    <t>ton/d</t>
  </si>
  <si>
    <t xml:space="preserve">Polymer Added </t>
  </si>
  <si>
    <t>lb/d</t>
  </si>
  <si>
    <t xml:space="preserve">Dry Solids Dewatered </t>
  </si>
  <si>
    <t>m</t>
  </si>
  <si>
    <t xml:space="preserve">Total Width Belt Filter </t>
  </si>
  <si>
    <t>hr</t>
  </si>
  <si>
    <t>Conversion Factors</t>
  </si>
  <si>
    <t>DEWATERING with NO PRIOR TREATMENT (i.e., Digestion)</t>
  </si>
  <si>
    <t xml:space="preserve">Annual Electricity </t>
  </si>
  <si>
    <t xml:space="preserve">Electricity </t>
  </si>
  <si>
    <t>RMB/yr</t>
  </si>
  <si>
    <t>Annaul Polymer</t>
  </si>
  <si>
    <t>ton/yr</t>
  </si>
  <si>
    <t>DEWATERING AFTER DIGESTION</t>
  </si>
  <si>
    <t xml:space="preserve">Dewatered Sludge </t>
  </si>
  <si>
    <t>Dewatered (per day)</t>
  </si>
  <si>
    <t xml:space="preserve">Capital Cost </t>
  </si>
  <si>
    <t>Capital Cost</t>
  </si>
  <si>
    <t>Belt Press</t>
  </si>
  <si>
    <t>YEAR</t>
  </si>
  <si>
    <t>Fuel Consumption (L/d)</t>
  </si>
  <si>
    <t>RMB/y</t>
  </si>
  <si>
    <t>Heat Dryer</t>
  </si>
  <si>
    <t>MJ/d balance</t>
  </si>
  <si>
    <t>kWh/d elec</t>
  </si>
  <si>
    <t>Dig+Ht Dry to Net 0 Energy</t>
  </si>
  <si>
    <t>RMB/Y</t>
  </si>
  <si>
    <t>Ht Dry to Net 0 Energy</t>
  </si>
  <si>
    <t xml:space="preserve"> DS</t>
  </si>
  <si>
    <t>Data Inputs</t>
  </si>
  <si>
    <t xml:space="preserve">Dewatered Raw Sludge </t>
  </si>
  <si>
    <t>Dewatered Digested Sludge</t>
  </si>
  <si>
    <t>Units</t>
  </si>
  <si>
    <t xml:space="preserve">          Dry Solids Content</t>
  </si>
  <si>
    <t>Cement Plant Breakeven Point (0 net energy input at cement plant)</t>
  </si>
  <si>
    <t>Minimum DS content of dewatered raw sludge</t>
  </si>
  <si>
    <t>Minimum DS content of dewatered digested sludge</t>
  </si>
  <si>
    <t xml:space="preserve">Assumption: heat drying achieves 910 kg DS/ton </t>
  </si>
  <si>
    <t>DS - final product</t>
  </si>
  <si>
    <t xml:space="preserve">Assumption: heat drying achieves 91 kg DS/ton </t>
  </si>
  <si>
    <t>North</t>
  </si>
  <si>
    <t>Northeast</t>
  </si>
  <si>
    <t>East</t>
  </si>
  <si>
    <t>Central</t>
  </si>
  <si>
    <t>Northwest</t>
  </si>
  <si>
    <t>Hainan</t>
  </si>
  <si>
    <t>China Average Emissions Factors (g/GJ of INPUT)</t>
  </si>
  <si>
    <t>Elec-Coal</t>
  </si>
  <si>
    <t>Elec-Oil</t>
  </si>
  <si>
    <t>Elec-Other</t>
  </si>
  <si>
    <t>Transport</t>
  </si>
  <si>
    <t>NO x</t>
  </si>
  <si>
    <t>BC</t>
  </si>
  <si>
    <t>OC</t>
  </si>
  <si>
    <t>Dewatered    (per year)</t>
  </si>
  <si>
    <t>Dig+Ht Dry to Net 0 Energy (per day)</t>
  </si>
  <si>
    <t>Dig+Ht Dry to Net 0 Energy (per year)</t>
  </si>
  <si>
    <t>Ht Dry to 0 Net Energy (per day)</t>
  </si>
  <si>
    <t>Ht Dry to 0 Net Energy         (per year)</t>
  </si>
  <si>
    <t>kg/MJ coal (input)</t>
  </si>
  <si>
    <t>Efficiency</t>
  </si>
  <si>
    <t>Annual Environmental Cost Summary</t>
  </si>
  <si>
    <t>Total Methane Generation</t>
  </si>
  <si>
    <t xml:space="preserve">MJ/d </t>
  </si>
  <si>
    <t>MJ used for heat drying</t>
  </si>
  <si>
    <t>Electricity Value</t>
  </si>
  <si>
    <t>Coal Characteristics</t>
  </si>
  <si>
    <t>Guangdong</t>
  </si>
  <si>
    <t>Fujian</t>
  </si>
  <si>
    <t>Xinjiang</t>
  </si>
  <si>
    <t>Yunnan</t>
  </si>
  <si>
    <t>Guangxi</t>
  </si>
  <si>
    <t>Shandong</t>
  </si>
  <si>
    <t>Sichuan</t>
  </si>
  <si>
    <t>Chongqing</t>
  </si>
  <si>
    <t>Guizhou</t>
  </si>
  <si>
    <t>PM2.5</t>
  </si>
  <si>
    <t xml:space="preserve">Discount Rate </t>
  </si>
  <si>
    <t>Capital Investment</t>
  </si>
  <si>
    <t>Annuity of Equity Capital</t>
  </si>
  <si>
    <t>Bank Loan (interest + capital) repayment</t>
  </si>
  <si>
    <t>Transport cost</t>
  </si>
  <si>
    <t>Dewatering electricity</t>
  </si>
  <si>
    <t>change factor</t>
  </si>
  <si>
    <t>+/- (%/yr)</t>
  </si>
  <si>
    <t>Annuity Factor</t>
  </si>
  <si>
    <t>Annuity of Capital Investment</t>
  </si>
  <si>
    <t xml:space="preserve">Inputs and Assumptions: </t>
  </si>
  <si>
    <t>Loan financing</t>
  </si>
  <si>
    <t>Equity capital</t>
  </si>
  <si>
    <t>Principal, Bank Loan</t>
  </si>
  <si>
    <t>Equity Capital</t>
  </si>
  <si>
    <t>Pay-back Period, Loan</t>
  </si>
  <si>
    <t>Interest on Loan</t>
  </si>
  <si>
    <t>WWTP Operation-linked Costs (RMB)</t>
  </si>
  <si>
    <t>Total Costs at WWTP (capital+oper+transport)</t>
  </si>
  <si>
    <t>Digester</t>
  </si>
  <si>
    <t>Revenues</t>
  </si>
  <si>
    <t>Biogas production</t>
  </si>
  <si>
    <t>m3/yr</t>
  </si>
  <si>
    <t>kWh/yr</t>
  </si>
  <si>
    <t>MJ/yr as NG</t>
  </si>
  <si>
    <t>MJ/yr as elec</t>
  </si>
  <si>
    <t>Unit price electricity</t>
  </si>
  <si>
    <t>kWh/y</t>
  </si>
  <si>
    <t>MJ/y</t>
  </si>
  <si>
    <t xml:space="preserve">Energy delivered as NG </t>
  </si>
  <si>
    <r>
      <t>m</t>
    </r>
    <r>
      <rPr>
        <vertAlign val="superscript"/>
        <sz val="10"/>
        <color theme="1"/>
        <rFont val="Arial"/>
        <family val="2"/>
      </rPr>
      <t>3</t>
    </r>
    <r>
      <rPr>
        <sz val="10"/>
        <color theme="1"/>
        <rFont val="Arial"/>
        <family val="2"/>
      </rPr>
      <t>/y</t>
    </r>
  </si>
  <si>
    <t>Boiler/generator (optional for conversion biogas to electricity)</t>
  </si>
  <si>
    <r>
      <rPr>
        <b/>
        <sz val="10"/>
        <color theme="3"/>
        <rFont val="Arial"/>
        <family val="2"/>
      </rPr>
      <t>Option 1:</t>
    </r>
    <r>
      <rPr>
        <sz val="10"/>
        <color rgb="FFFF0000"/>
        <rFont val="Arial"/>
        <family val="2"/>
      </rPr>
      <t xml:space="preserve"> </t>
    </r>
    <r>
      <rPr>
        <sz val="10"/>
        <rFont val="Arial"/>
        <family val="2"/>
      </rPr>
      <t>An. Dig w/elec generation</t>
    </r>
  </si>
  <si>
    <r>
      <rPr>
        <b/>
        <sz val="10"/>
        <color theme="3"/>
        <rFont val="Arial"/>
        <family val="2"/>
      </rPr>
      <t>Option 2:</t>
    </r>
    <r>
      <rPr>
        <sz val="10"/>
        <color rgb="FFFF0000"/>
        <rFont val="Arial"/>
        <family val="2"/>
      </rPr>
      <t xml:space="preserve"> </t>
    </r>
    <r>
      <rPr>
        <sz val="10"/>
        <color theme="1"/>
        <rFont val="Arial"/>
        <family val="2"/>
      </rPr>
      <t>An. Dig w/use as natl. gas</t>
    </r>
  </si>
  <si>
    <r>
      <rPr>
        <b/>
        <sz val="10"/>
        <color theme="3"/>
        <rFont val="Arial"/>
        <family val="2"/>
      </rPr>
      <t>Option 1:</t>
    </r>
    <r>
      <rPr>
        <sz val="10"/>
        <color theme="1"/>
        <rFont val="Arial"/>
        <family val="2"/>
      </rPr>
      <t xml:space="preserve"> Capital Investment</t>
    </r>
  </si>
  <si>
    <r>
      <rPr>
        <b/>
        <sz val="10"/>
        <color theme="3"/>
        <rFont val="Arial"/>
        <family val="2"/>
      </rPr>
      <t>Option 2:</t>
    </r>
    <r>
      <rPr>
        <sz val="10"/>
        <color theme="1"/>
        <rFont val="Arial"/>
        <family val="2"/>
      </rPr>
      <t xml:space="preserve"> Capital Investment</t>
    </r>
  </si>
  <si>
    <t>Scenario Definition</t>
  </si>
  <si>
    <r>
      <rPr>
        <b/>
        <sz val="10"/>
        <color theme="3"/>
        <rFont val="Arial"/>
        <family val="2"/>
      </rPr>
      <t xml:space="preserve">Option 2: </t>
    </r>
    <r>
      <rPr>
        <sz val="10"/>
        <rFont val="Arial"/>
        <family val="2"/>
      </rPr>
      <t>Biogas used directly</t>
    </r>
  </si>
  <si>
    <t>Option 1: Biogas to Electricity</t>
  </si>
  <si>
    <t>Option 2: Biogas Direct Use</t>
  </si>
  <si>
    <r>
      <rPr>
        <b/>
        <sz val="10"/>
        <color theme="3"/>
        <rFont val="Arial"/>
        <family val="2"/>
      </rPr>
      <t>Option 1:</t>
    </r>
    <r>
      <rPr>
        <sz val="10"/>
        <color theme="3"/>
        <rFont val="Arial"/>
        <family val="2"/>
      </rPr>
      <t xml:space="preserve"> </t>
    </r>
    <r>
      <rPr>
        <sz val="10"/>
        <rFont val="Arial"/>
        <family val="2"/>
      </rPr>
      <t>Biogas converted to electricity</t>
    </r>
  </si>
  <si>
    <t>Capital Costs (RMB)</t>
  </si>
  <si>
    <r>
      <rPr>
        <b/>
        <sz val="10"/>
        <color theme="3"/>
        <rFont val="Arial"/>
        <family val="2"/>
      </rPr>
      <t>Option 1:</t>
    </r>
    <r>
      <rPr>
        <b/>
        <sz val="10"/>
        <rFont val="Arial"/>
        <family val="2"/>
      </rPr>
      <t xml:space="preserve"> Total Costs at WWTP (capital+oper+transport)</t>
    </r>
  </si>
  <si>
    <r>
      <rPr>
        <b/>
        <sz val="10"/>
        <color theme="3"/>
        <rFont val="Arial"/>
        <family val="2"/>
      </rPr>
      <t>Option 2:</t>
    </r>
    <r>
      <rPr>
        <b/>
        <sz val="10"/>
        <rFont val="Arial"/>
        <family val="2"/>
      </rPr>
      <t xml:space="preserve"> Total Costs at WWTP (capital+oper+transport)</t>
    </r>
  </si>
  <si>
    <t>Operating Costs (RMB)</t>
  </si>
  <si>
    <t>kWh/y elec</t>
  </si>
  <si>
    <t>BALANCE</t>
  </si>
  <si>
    <t xml:space="preserve">Methane </t>
  </si>
  <si>
    <r>
      <t>m</t>
    </r>
    <r>
      <rPr>
        <vertAlign val="superscript"/>
        <sz val="10"/>
        <rFont val="Arial"/>
        <family val="2"/>
      </rPr>
      <t>3</t>
    </r>
    <r>
      <rPr>
        <sz val="10"/>
        <rFont val="Arial"/>
        <family val="2"/>
      </rPr>
      <t>/y</t>
    </r>
  </si>
  <si>
    <t>Heat drying energy - COAL</t>
  </si>
  <si>
    <t>Heat drying energy - NG</t>
  </si>
  <si>
    <t>NG to Elec to replace Elec</t>
  </si>
  <si>
    <t>NG used directly  to replace coal-power</t>
  </si>
  <si>
    <t>GWP</t>
  </si>
  <si>
    <t>Elec (kWh)</t>
  </si>
  <si>
    <t>Offsets Due to Raw Material Sub in Cement Manufacturing</t>
  </si>
  <si>
    <t>Heat dry to 0 Net Energy</t>
  </si>
  <si>
    <t>An Dig+Heat Dry to 0 Net Energy at Cement Plant</t>
  </si>
  <si>
    <t>An. Dig + Ht Dry to 0 Net Energy</t>
  </si>
  <si>
    <t>Energy Content/w.t.        (MJ/wet ton)</t>
  </si>
  <si>
    <t xml:space="preserve">Total Input Energy (MJ/wet ton)   </t>
  </si>
  <si>
    <t>H20 per ton</t>
  </si>
  <si>
    <t>Literature Cited</t>
  </si>
  <si>
    <t>NG price</t>
  </si>
  <si>
    <t>RMB/m3</t>
  </si>
  <si>
    <t>future trends, and policy implications." Energy policy 33(12): 1499-1507.</t>
  </si>
  <si>
    <t>1395</t>
  </si>
  <si>
    <t>10(1-2): 133-147.</t>
  </si>
  <si>
    <t xml:space="preserve">Murray, A., Horvath, A., Nelson, K. (2008). "Hybrid life-cycle environmental and sludge cost inventory of sewage sludge treatment and end-use scenarios: </t>
  </si>
  <si>
    <t>A case study from China." Environ Sci Technol 42: 3163-3169.</t>
  </si>
  <si>
    <t xml:space="preserve">Ohara, T., Akimoto, H., Kurokawa, J., Horii, N., Yamaji, K., Yan, X., Hayasaka, T. (2007). "An Asian emission inventory of anthropogenic emission sources </t>
  </si>
  <si>
    <t>for the period 1980–2020." Atmospheric  Chemistry and Physics  Discussion 7: 6843-6909.</t>
  </si>
  <si>
    <t xml:space="preserve">Streets, D., T. Bond, G. Carmichael, S. Fernandes, Q. Fu, D. He, Z. Klimont, S. Nelson, N. Tsai, M. Wang, J.-H. Woo and K. Yarber (2003). "An inventory </t>
  </si>
  <si>
    <t>of gaseous and primary aerosol emissions in Asia in the year 2000." Journal of Geophysical Research 108(D21): 1-23.</t>
  </si>
  <si>
    <t xml:space="preserve">Wilson, T., X. Yang, J. Howard and C. W. Shen (2006). Beijing Sludge/Biosolids Master Plan. The Chartered Institution of Water and Environmental </t>
  </si>
  <si>
    <t>Management. London, Earth Tech: 18.</t>
  </si>
  <si>
    <t xml:space="preserve">           Energy Policy 35(8): 4295-4304.</t>
  </si>
  <si>
    <t>Cement Plant_Envronmental Profiles</t>
  </si>
  <si>
    <t>Economic Analysis for Dewatering + End Use in Cement</t>
  </si>
  <si>
    <t xml:space="preserve">Capital-linked Costs </t>
  </si>
  <si>
    <t>Other equipment cost</t>
  </si>
  <si>
    <t>Total equipment cost</t>
  </si>
  <si>
    <t xml:space="preserve">Cost of Engineering and Civil work </t>
  </si>
  <si>
    <t>Other capital linked costs (import duty, insurance, etc)</t>
  </si>
  <si>
    <t>Capital investment</t>
  </si>
  <si>
    <t xml:space="preserve">Lifetime </t>
  </si>
  <si>
    <t>year</t>
  </si>
  <si>
    <t>-</t>
  </si>
  <si>
    <t>RMB/year</t>
  </si>
  <si>
    <t xml:space="preserve">Maturity time on Bank Loan </t>
  </si>
  <si>
    <t>Interest on Bank Loan</t>
  </si>
  <si>
    <t>Bank Loan (interest+capital) repayment</t>
  </si>
  <si>
    <t xml:space="preserve"> RMB/yr</t>
  </si>
  <si>
    <t>Dewatering electricity (in year 1)</t>
  </si>
  <si>
    <t>Polymer (in year 1)</t>
  </si>
  <si>
    <t>Transportation fuel (in year 1)</t>
  </si>
  <si>
    <t xml:space="preserve">WWTP Operation-linked Costs </t>
  </si>
  <si>
    <t>Sludge incineration fuel saving in the cement plant</t>
  </si>
  <si>
    <t>Total equipment cost (w/boiler)</t>
  </si>
  <si>
    <t>Total equipment cost (w/o boiler)</t>
  </si>
  <si>
    <t>Capital investment (w/boiler)</t>
  </si>
  <si>
    <t>Capital investment (w/o boiler)</t>
  </si>
  <si>
    <t>Capital-linked Costs</t>
  </si>
  <si>
    <t xml:space="preserve">Bank Loan (interest+capital) repayment </t>
  </si>
  <si>
    <t>Dewatering electricity  (in year 1)</t>
  </si>
  <si>
    <t>Polymer  (in year 1)</t>
  </si>
  <si>
    <t>Digestion electricity use  (in year 1)</t>
  </si>
  <si>
    <t>Transportation fuel use (in year 1)</t>
  </si>
  <si>
    <t>WWTP Operating Cost (in year 1)</t>
  </si>
  <si>
    <t>Total WWTP Operating Cost (in year 1)</t>
  </si>
  <si>
    <t>Cement plant-linked Savings</t>
  </si>
  <si>
    <t>Sludge incineration fuel saving in the cement plant (in year 1)</t>
  </si>
  <si>
    <t>Energy delivered as Electricity</t>
  </si>
  <si>
    <r>
      <rPr>
        <sz val="10"/>
        <color rgb="FFFF0000"/>
        <rFont val="Arial"/>
        <family val="2"/>
      </rPr>
      <t>OPTION 1:</t>
    </r>
    <r>
      <rPr>
        <sz val="10"/>
        <color theme="1"/>
        <rFont val="Arial"/>
        <family val="2"/>
      </rPr>
      <t xml:space="preserve"> revenue if electricity produced (in year 1) </t>
    </r>
  </si>
  <si>
    <t>Unit price of NG</t>
  </si>
  <si>
    <r>
      <rPr>
        <sz val="10"/>
        <color rgb="FFFF0000"/>
        <rFont val="Arial"/>
        <family val="2"/>
      </rPr>
      <t>OPTION 2:</t>
    </r>
    <r>
      <rPr>
        <sz val="10"/>
        <color theme="1"/>
        <rFont val="Arial"/>
        <family val="2"/>
      </rPr>
      <t xml:space="preserve"> revenue if NG produced to be used as fuel in kiln (in year 1) </t>
    </r>
  </si>
  <si>
    <t>Total Operation Cost</t>
  </si>
  <si>
    <t>Transport fuel cost</t>
  </si>
  <si>
    <t>Digestor mixing (electricity cost)</t>
  </si>
  <si>
    <t>Revenues (RMB)</t>
  </si>
  <si>
    <r>
      <rPr>
        <b/>
        <sz val="10"/>
        <color theme="3"/>
        <rFont val="Arial"/>
        <family val="2"/>
      </rPr>
      <t>Option 1:</t>
    </r>
    <r>
      <rPr>
        <sz val="10"/>
        <color theme="3"/>
        <rFont val="Arial"/>
        <family val="2"/>
      </rPr>
      <t xml:space="preserve"> </t>
    </r>
    <r>
      <rPr>
        <sz val="10"/>
        <rFont val="Arial"/>
        <family val="2"/>
      </rPr>
      <t>WWTP r</t>
    </r>
    <r>
      <rPr>
        <sz val="10"/>
        <color theme="1"/>
        <rFont val="Arial"/>
        <family val="2"/>
      </rPr>
      <t>evenue from electricity produced</t>
    </r>
  </si>
  <si>
    <r>
      <rPr>
        <b/>
        <sz val="10"/>
        <color theme="3"/>
        <rFont val="Arial"/>
        <family val="2"/>
      </rPr>
      <t>Option 2:</t>
    </r>
    <r>
      <rPr>
        <sz val="10"/>
        <color theme="1"/>
        <rFont val="Arial"/>
        <family val="2"/>
      </rPr>
      <t xml:space="preserve"> </t>
    </r>
    <r>
      <rPr>
        <sz val="10"/>
        <rFont val="Arial"/>
        <family val="2"/>
      </rPr>
      <t>WWTP r</t>
    </r>
    <r>
      <rPr>
        <sz val="10"/>
        <color theme="1"/>
        <rFont val="Arial"/>
        <family val="2"/>
      </rPr>
      <t>evenue from NG produced</t>
    </r>
  </si>
  <si>
    <t>Option 1: Total Revenue</t>
  </si>
  <si>
    <t>Option 2: Total Revenue</t>
  </si>
  <si>
    <t>Heat Drying Energy (in year 1)</t>
  </si>
  <si>
    <t>WWTP Operating Cost - COAL (in year 1)</t>
  </si>
  <si>
    <t>WWTP Operating Cost - NG (in year 1)</t>
  </si>
  <si>
    <t>If COAL is used</t>
  </si>
  <si>
    <t>If NG is used</t>
  </si>
  <si>
    <t>Total Operation Cost-Coal</t>
  </si>
  <si>
    <t>Total Operation Cost-NG</t>
  </si>
  <si>
    <t>Total Costs at WWTP -NG (capital+oper+transport)</t>
  </si>
  <si>
    <t>Total Cash-flow (RMB)-Coal</t>
  </si>
  <si>
    <t>Total Cash-flow (RMB)-NG</t>
  </si>
  <si>
    <t>Total Costs at WWTP-Coal (capital+oper+transport)</t>
  </si>
  <si>
    <t>Investment Conditions</t>
  </si>
  <si>
    <t>LHV</t>
  </si>
  <si>
    <t>WWTP</t>
  </si>
  <si>
    <t>RBM</t>
  </si>
  <si>
    <t xml:space="preserve">L </t>
  </si>
  <si>
    <t>C</t>
  </si>
  <si>
    <t xml:space="preserve">CO </t>
  </si>
  <si>
    <t>Nox</t>
  </si>
  <si>
    <t>DS content/ton</t>
  </si>
  <si>
    <t>Water content/ton</t>
  </si>
  <si>
    <t>Sewage sludge treatment options</t>
  </si>
  <si>
    <t>Thermal efficiency of kiln</t>
  </si>
  <si>
    <t>Fuel Saving (MJ/wet ton)</t>
  </si>
  <si>
    <t>Fuel Saving ) (MJ/d)</t>
  </si>
  <si>
    <t>Fuel Savings (RMB/d)</t>
  </si>
  <si>
    <t>Fuel Savings (RMB/yr)</t>
  </si>
  <si>
    <t>Energy-related costs:</t>
  </si>
  <si>
    <t>Electricity saving Associated with Substitution of Sludge Ash for Raw Materials at Cement Plant (in year 1)</t>
  </si>
  <si>
    <t>Fuel saving Associated with Substitution of Sludge Ash for Raw Materials at Cement Plant(in year 1)</t>
  </si>
  <si>
    <t>Electricity saving Associated with Substitution of Sludge Ash for Raw Materials</t>
  </si>
  <si>
    <t>Fuel saving Associated with Substitution of Sludge Ash for Raw Materials</t>
  </si>
  <si>
    <r>
      <rPr>
        <b/>
        <sz val="10"/>
        <color rgb="FFFF0000"/>
        <rFont val="Arial"/>
        <family val="2"/>
      </rPr>
      <t>OPTION 1:</t>
    </r>
    <r>
      <rPr>
        <b/>
        <sz val="10"/>
        <color theme="1"/>
        <rFont val="Arial"/>
        <family val="2"/>
      </rPr>
      <t xml:space="preserve"> Total revenue if electricity produced (in year 1) </t>
    </r>
  </si>
  <si>
    <r>
      <rPr>
        <b/>
        <sz val="10"/>
        <color rgb="FFFF0000"/>
        <rFont val="Arial"/>
        <family val="2"/>
      </rPr>
      <t>OPTION 2:</t>
    </r>
    <r>
      <rPr>
        <b/>
        <sz val="10"/>
        <color theme="1"/>
        <rFont val="Arial"/>
        <family val="2"/>
      </rPr>
      <t xml:space="preserve"> Total revenue if NG produced to be used as fuel in kiln (in year 1) </t>
    </r>
  </si>
  <si>
    <t>NPV (RMB) - coal</t>
  </si>
  <si>
    <t>NPV (RMB)-NG</t>
  </si>
  <si>
    <t>IRR for project-Coal</t>
  </si>
  <si>
    <t>IRR for project-NG</t>
  </si>
  <si>
    <t>Dewatered Raw Sludge (per day)</t>
  </si>
  <si>
    <t>Dewatered Raw Sludge (per year)</t>
  </si>
  <si>
    <t>Dewatered Digested Sludge (per day)</t>
  </si>
  <si>
    <t>Dewatered Digested Sludge (per year)</t>
  </si>
  <si>
    <t>An. Dig+Heat Dried - 0 E input at CP (per day)</t>
  </si>
  <si>
    <t>An. Dig+Heat Dried - 0 E input at CP (per year)</t>
  </si>
  <si>
    <t>Heat Dried - 0 E input at CP (per day)</t>
  </si>
  <si>
    <t>Heat Dried - 0 E input at CP (per year)</t>
  </si>
  <si>
    <t>User Defined Dry Solids - 1 (per day)</t>
  </si>
  <si>
    <t>User Defined Dry Solids - 1 (per year)</t>
  </si>
  <si>
    <t>User Defined Dry Solids - 2 (per day)</t>
  </si>
  <si>
    <t>User Defined Dry Solids - 2 (per year)</t>
  </si>
  <si>
    <t>kg CO2e/MJ coal (input)</t>
  </si>
  <si>
    <t>kg CO2/MJ coal (input)</t>
  </si>
  <si>
    <t>kg CO/MJ coal (input)</t>
  </si>
  <si>
    <t>kg NOx/MJ coal (input)</t>
  </si>
  <si>
    <t>kg SO2/MJ coal (input)</t>
  </si>
  <si>
    <t>MJ/yr</t>
  </si>
  <si>
    <t xml:space="preserve">FUEL </t>
  </si>
  <si>
    <t>Emissions</t>
  </si>
  <si>
    <t>GWP (as CO2)</t>
  </si>
  <si>
    <t xml:space="preserve">Fuel </t>
  </si>
  <si>
    <t>Electricity (kWh/yr)</t>
  </si>
  <si>
    <t>Fuel (MJ/yr)</t>
  </si>
  <si>
    <t>kWh/day</t>
  </si>
  <si>
    <t>MJ as elec/day</t>
  </si>
  <si>
    <t>MJ as NG/day</t>
  </si>
  <si>
    <t>kg CO2/MJ  (input)</t>
  </si>
  <si>
    <t>kg CO/MJ  (input)</t>
  </si>
  <si>
    <t>kg CO2e/MJ  (input)</t>
  </si>
  <si>
    <t>kg NOx/MJ  (input)</t>
  </si>
  <si>
    <t>kg SO2/MJ  (input)</t>
  </si>
  <si>
    <t>Electricity (kWh/YR)</t>
  </si>
  <si>
    <t>Fuel (MJ/YR)</t>
  </si>
  <si>
    <t>Fuel Statistics: COAL</t>
  </si>
  <si>
    <t>Cost (RMB/d)</t>
  </si>
  <si>
    <t>Price</t>
  </si>
  <si>
    <r>
      <rPr>
        <b/>
        <i/>
        <sz val="10"/>
        <rFont val="Arial"/>
        <family val="2"/>
      </rPr>
      <t>Benefits</t>
    </r>
    <r>
      <rPr>
        <b/>
        <i/>
        <sz val="10"/>
        <color theme="1"/>
        <rFont val="Arial"/>
        <family val="2"/>
      </rPr>
      <t xml:space="preserve"> Associated with Substitution of Sludge Ash for Raw Materials at Cement Plant </t>
    </r>
    <r>
      <rPr>
        <b/>
        <i/>
        <sz val="10"/>
        <color rgb="FFFF0000"/>
        <rFont val="Arial"/>
        <family val="2"/>
      </rPr>
      <t>(Positive values represent emissions reductions in this table)</t>
    </r>
  </si>
  <si>
    <r>
      <t xml:space="preserve">Emissions Offset </t>
    </r>
    <r>
      <rPr>
        <b/>
        <i/>
        <sz val="11"/>
        <color rgb="FFFF0000"/>
        <rFont val="Calibri"/>
        <family val="2"/>
        <scheme val="minor"/>
      </rPr>
      <t>(Positive values represent emissions reductions)</t>
    </r>
  </si>
  <si>
    <r>
      <t xml:space="preserve">VALUE of BIOGAS </t>
    </r>
    <r>
      <rPr>
        <b/>
        <i/>
        <sz val="11"/>
        <color rgb="FFFF0000"/>
        <rFont val="Calibri"/>
        <family val="2"/>
        <scheme val="minor"/>
      </rPr>
      <t>(Negative values represent money saved)</t>
    </r>
  </si>
  <si>
    <r>
      <t xml:space="preserve">Costs Associated with Sludge Incineration in Cement Kiln </t>
    </r>
    <r>
      <rPr>
        <b/>
        <i/>
        <sz val="10"/>
        <color rgb="FFFF0000"/>
        <rFont val="Arial"/>
        <family val="2"/>
      </rPr>
      <t>(Negative values represent emissions reductions in this table)</t>
    </r>
  </si>
  <si>
    <t>Coal-fired (kg/d)</t>
  </si>
  <si>
    <t>NG-fired (kg/d)</t>
  </si>
  <si>
    <t>Coal-fired- kg/yr</t>
  </si>
  <si>
    <t>NG-fired - kg/yr</t>
  </si>
  <si>
    <t>Coal-fired - kg/yr</t>
  </si>
  <si>
    <t>Coal-fired</t>
  </si>
  <si>
    <t>Natural gas-fired</t>
  </si>
  <si>
    <t>Elec. generation Efficiency</t>
  </si>
  <si>
    <t xml:space="preserve">Elec </t>
  </si>
  <si>
    <t>kg/day per DT Sludge/day</t>
  </si>
  <si>
    <t>kWh/day per DT Sludge/day</t>
  </si>
  <si>
    <t>MJ/day per DT Sludge/day</t>
  </si>
  <si>
    <t>Fuel</t>
  </si>
  <si>
    <t>%/yr</t>
  </si>
  <si>
    <t>VSS</t>
  </si>
  <si>
    <t>Total Revenue (in year 1)</t>
  </si>
  <si>
    <t>dry tons/day</t>
  </si>
  <si>
    <t>wet tons/day</t>
  </si>
  <si>
    <t>hr/d</t>
  </si>
  <si>
    <t xml:space="preserve"> (kWh or MJ/ton)</t>
  </si>
  <si>
    <t>Economic Analysis for Anaerobic Digestion + Dewatering + End Use in Cement</t>
  </si>
  <si>
    <t>Economic Analysis for Anaerobic Digestion + Dewatering + Heat Drying + End Use in Cement</t>
  </si>
  <si>
    <t>Economic Analysis for Dewatering + Heat Drying + End Use in Cement</t>
  </si>
  <si>
    <t>User Defined 1: Economic Analysis for Dewatering + Heat Drying + End Use in Cement</t>
  </si>
  <si>
    <t>User Defined 2: Economic Analysis for Dewatering + Heat Drying + End Use in Cement</t>
  </si>
  <si>
    <t>MESOPHILIC ANAEROBIC DIGESTION + Heat Drying (No Digestion) to achieve 0 Net Energy Input at Cement Plant</t>
  </si>
  <si>
    <t>Dewatering + Heat Drying (No Digestion) to achieve 0 Net Energy Input at Cement Plant</t>
  </si>
  <si>
    <t>Dewatering + Heat Drying (No Digestion) - User Defined 1</t>
  </si>
  <si>
    <t>Dewatering + Heat Drying (No Digestion) - User Defined 2</t>
  </si>
  <si>
    <t>Dewatering + Heat Dry to 0 Net Energy</t>
  </si>
  <si>
    <t>Dewatering + Ht Dry - User Defined 1</t>
  </si>
  <si>
    <t>Dewatering + Ht Dry - User Defined 2</t>
  </si>
  <si>
    <r>
      <rPr>
        <b/>
        <sz val="10"/>
        <color theme="1"/>
        <rFont val="Arial"/>
        <family val="2"/>
      </rPr>
      <t>Annuity</t>
    </r>
    <r>
      <rPr>
        <sz val="10"/>
        <color theme="1"/>
        <rFont val="Arial"/>
        <family val="2"/>
      </rPr>
      <t xml:space="preserve"> of Governemnt financial incentive to cement plants for the use of sewage sludge</t>
    </r>
  </si>
  <si>
    <t>Total revenue in year 1</t>
  </si>
  <si>
    <t>Total Revenue</t>
  </si>
  <si>
    <t>Note: Capital costs in China are assumed half od the best available technologies costs.</t>
  </si>
  <si>
    <t>Yellow cells: Input cell; value to be entered by the user</t>
  </si>
  <si>
    <t>Blue cells: Default value, sometimes could be revised by the user if more precise or updated data are available</t>
  </si>
  <si>
    <t>AHasanbeigi@lbl.gov    +1 510 495 2479</t>
  </si>
  <si>
    <t xml:space="preserve">LKPrice@lbl.gov           +1 510 486 6519 </t>
  </si>
  <si>
    <r>
      <t xml:space="preserve">Net Present Value (NPV) (RMB) </t>
    </r>
    <r>
      <rPr>
        <b/>
        <sz val="10"/>
        <color rgb="FFFF0000"/>
        <rFont val="Arial"/>
        <family val="2"/>
      </rPr>
      <t/>
    </r>
  </si>
  <si>
    <t>Internal Rate of Return (IRR) (%)</t>
  </si>
  <si>
    <r>
      <rPr>
        <b/>
        <sz val="10"/>
        <color theme="3"/>
        <rFont val="Arial"/>
        <family val="2"/>
      </rPr>
      <t>Option 1:</t>
    </r>
    <r>
      <rPr>
        <b/>
        <sz val="10"/>
        <color rgb="FFFF0000"/>
        <rFont val="Arial"/>
        <family val="2"/>
      </rPr>
      <t xml:space="preserve"> </t>
    </r>
    <r>
      <rPr>
        <b/>
        <sz val="10"/>
        <rFont val="Arial"/>
        <family val="2"/>
      </rPr>
      <t>NPV (RMB)</t>
    </r>
  </si>
  <si>
    <r>
      <rPr>
        <b/>
        <sz val="10"/>
        <color theme="3"/>
        <rFont val="Arial"/>
        <family val="2"/>
      </rPr>
      <t>Option 2:</t>
    </r>
    <r>
      <rPr>
        <b/>
        <sz val="10"/>
        <color rgb="FFFF0000"/>
        <rFont val="Arial"/>
        <family val="2"/>
      </rPr>
      <t xml:space="preserve"> </t>
    </r>
    <r>
      <rPr>
        <b/>
        <sz val="10"/>
        <color theme="1"/>
        <rFont val="Arial"/>
        <family val="2"/>
      </rPr>
      <t>NPV (RMB)</t>
    </r>
  </si>
  <si>
    <r>
      <rPr>
        <b/>
        <sz val="10"/>
        <color theme="3"/>
        <rFont val="Arial"/>
        <family val="2"/>
      </rPr>
      <t>Option 1:</t>
    </r>
    <r>
      <rPr>
        <b/>
        <sz val="10"/>
        <color rgb="FFFF0000"/>
        <rFont val="Arial"/>
        <family val="2"/>
      </rPr>
      <t xml:space="preserve"> </t>
    </r>
    <r>
      <rPr>
        <b/>
        <sz val="10"/>
        <rFont val="Arial"/>
        <family val="2"/>
      </rPr>
      <t>IRR for project</t>
    </r>
  </si>
  <si>
    <r>
      <rPr>
        <b/>
        <sz val="10"/>
        <color theme="3"/>
        <rFont val="Arial"/>
        <family val="2"/>
      </rPr>
      <t>Option 2:</t>
    </r>
    <r>
      <rPr>
        <b/>
        <sz val="10"/>
        <color rgb="FFFF0000"/>
        <rFont val="Arial"/>
        <family val="2"/>
      </rPr>
      <t xml:space="preserve"> </t>
    </r>
    <r>
      <rPr>
        <b/>
        <sz val="10"/>
        <color theme="1"/>
        <rFont val="Arial"/>
        <family val="2"/>
      </rPr>
      <t>IRR for project</t>
    </r>
  </si>
  <si>
    <r>
      <t xml:space="preserve">Total Cash-flow </t>
    </r>
    <r>
      <rPr>
        <b/>
        <sz val="10"/>
        <color theme="1"/>
        <rFont val="Arial"/>
        <family val="2"/>
      </rPr>
      <t>(RMB)</t>
    </r>
  </si>
  <si>
    <r>
      <t xml:space="preserve">Total Cash-flow (RMB) </t>
    </r>
    <r>
      <rPr>
        <b/>
        <sz val="10"/>
        <color rgb="FFFF0000"/>
        <rFont val="Arial"/>
        <family val="2"/>
      </rPr>
      <t/>
    </r>
  </si>
  <si>
    <t>Total Cash-flow (RMB)</t>
  </si>
  <si>
    <t xml:space="preserve">Annual tipping fee for sludge co-processing in cement plants </t>
  </si>
  <si>
    <t>Gorgun E., and G. Insel. 2007. “Cost evaluation of sludge treatment options and energy recovery from wastewater treatment plant sludge treating Leather</t>
  </si>
  <si>
    <t>leather tanning wastewaters.” Journal of Science, No. 1, 2007, s. 17-20.</t>
  </si>
  <si>
    <t>Note: Whenever the IRRs are not available in the table above, the cost of implementing the technology is by far more than the annual revenue as calculated in this tool.</t>
  </si>
  <si>
    <t xml:space="preserve">He, K., H. Huo, Q. Zhang, D. He, F. An, M. Wang and M. P. Walsh (2005). "Oil consumption and CO2 emissions in China's road transport: current status, </t>
  </si>
  <si>
    <r>
      <t xml:space="preserve">Miller, S. A. and T. L. Theis (2006). "Comparison of life-cycle inventory databases - A case study using soybean production." Journal of Industrial Ecology </t>
    </r>
    <r>
      <rPr>
        <b/>
        <sz val="11"/>
        <color theme="1"/>
        <rFont val="Times New Roman"/>
        <family val="1"/>
      </rPr>
      <t/>
    </r>
  </si>
  <si>
    <t>US EPA (1985). Handbook, Estimating Sludge Management Costs. Cincinnati, Environmental Protection Agency.</t>
  </si>
  <si>
    <t xml:space="preserve">Zhang, Q., Weili, Tian, Yumei, Wei, Yingxu, Chen (2007). "External costs from electricity generation of China up to 2030 in energy and abatement scenarios." </t>
  </si>
  <si>
    <r>
      <t xml:space="preserve">               Cherry, C., J. Weinert and Y. Xinmiao (2009). "Comparative environmental impacts of electric bikes in China." Transportation Research Part D </t>
    </r>
    <r>
      <rPr>
        <b/>
        <sz val="11"/>
        <color theme="1"/>
        <rFont val="Times New Roman"/>
        <family val="1"/>
      </rPr>
      <t>14</t>
    </r>
    <r>
      <rPr>
        <sz val="11"/>
        <color theme="1"/>
        <rFont val="Times New Roman"/>
        <family val="1"/>
      </rPr>
      <t>: 281</t>
    </r>
  </si>
  <si>
    <r>
      <t xml:space="preserve">Matthews, H., Lave, L. (2000). "Applications of environmental valuation for determining externality costs." Environmental Science and Technology </t>
    </r>
    <r>
      <rPr>
        <b/>
        <sz val="11"/>
        <color theme="1"/>
        <rFont val="Times New Roman"/>
        <family val="1"/>
      </rPr>
      <t>34</t>
    </r>
    <r>
      <rPr>
        <sz val="11"/>
        <color theme="1"/>
        <rFont val="Times New Roman"/>
        <family val="1"/>
      </rPr>
      <t>: 1390-</t>
    </r>
  </si>
  <si>
    <t>NG used directly  to replace coal use</t>
  </si>
  <si>
    <t xml:space="preserve">kg CO2/MJ </t>
  </si>
  <si>
    <t xml:space="preserve">kg CO/MJ </t>
  </si>
  <si>
    <t xml:space="preserve">kg NOx/MJ </t>
  </si>
  <si>
    <t>Emission factor (kg/kWh)</t>
  </si>
  <si>
    <t>Emission factor (kg/ton)</t>
  </si>
  <si>
    <t>kg CO2e/MJ</t>
  </si>
  <si>
    <t xml:space="preserve"> Emission factor (kg/ton)</t>
  </si>
  <si>
    <t>Waste heat from cement plant(kg/d)</t>
  </si>
  <si>
    <t>Heat drying energy - Waste heat</t>
  </si>
  <si>
    <t>Total Operation Cost-Waste heat</t>
  </si>
  <si>
    <t>Total Costs at WWTP -Waste heat (capital+oper+transport)</t>
  </si>
  <si>
    <t>Total Cash-flow (RMB)-Waste heat.</t>
  </si>
  <si>
    <t>NPV (RMB)- Waste heat</t>
  </si>
  <si>
    <t>IRR for project-Waste heat</t>
  </si>
  <si>
    <t>WWTP Operating Cost - Waste heat (in year 1)</t>
  </si>
  <si>
    <t>If Waste heat is used</t>
  </si>
  <si>
    <t>Waste heat from cement plant</t>
  </si>
  <si>
    <t>水泥企业利用污泥作为用能来源(SUCCESS) 的工具</t>
  </si>
  <si>
    <t>劳伦斯伯克利国家实验室</t>
  </si>
  <si>
    <t>水泥行业利用污泥作为用能来源(SUCCESS) 的工具： 帮助实施兼具环保与经济效益的决策</t>
  </si>
  <si>
    <t>背景介绍</t>
  </si>
  <si>
    <t>本工具建立在Excel上，目的是协助决策者根据经过优化的经济与环保计算结果，在水泥厂实施污泥终端使用方案。水泥窑燃烧污泥所带来的环境经济成本与好处，会根据污泥的热值(低位发热值)而不同，并且会因为废水处理厂与水泥厂的距离不同，而出现出差异。</t>
  </si>
  <si>
    <t xml:space="preserve">使用者可使用本工具输入与上述项目有关的因数。随后，本工具会将六种污泥处理方式选项(如脱水、厌氧消化、烘干等)的环境概况(如二氧化碳、氮氧化物、全球暖化可能性)与经济概况，加以量化。呈现的结果可帮助决策者在污泥运送及注入水泥窑前，选择最具成本效益的污泥处理做法。废水处理厂与水泥厂也可在订立合同前，确认公平的价格条件。 </t>
  </si>
  <si>
    <r>
      <t xml:space="preserve">本工具的用意是在污泥注入水泥窑后，针对不同的污泥处理方式所产生的环境成本与经济效益，提供一个比较摘要。使用者可看到废水处理厂与水泥厂各自分担的环境成本与实现的经济效益，以及每种处理方式最后对环境与经济造成的影响。为显示计算过程的透明性，使用者可在各项技术与后续污泥处理过程专属的页面内，清楚看到每种污泥处理技术、污泥运输、污泥注入水泥窑等程序所需输入的环境与经济数据及计算方法。 </t>
    </r>
    <r>
      <rPr>
        <sz val="11"/>
        <color rgb="FFFF0000"/>
        <rFont val="Calibri"/>
        <family val="2"/>
        <scheme val="minor"/>
      </rPr>
      <t xml:space="preserve">
</t>
    </r>
  </si>
  <si>
    <t>使用说明</t>
  </si>
  <si>
    <r>
      <t>1.  使用者可开启</t>
    </r>
    <r>
      <rPr>
        <b/>
        <sz val="11"/>
        <color theme="1"/>
        <rFont val="Calibri"/>
        <family val="2"/>
        <scheme val="minor"/>
      </rPr>
      <t>"使用者输入" 、"通用假设"</t>
    </r>
    <r>
      <rPr>
        <sz val="11"/>
        <color theme="1"/>
        <rFont val="Calibri"/>
        <family val="2"/>
        <scheme val="minor"/>
      </rPr>
      <t xml:space="preserve"> 与</t>
    </r>
    <r>
      <rPr>
        <b/>
        <sz val="11"/>
        <color theme="1"/>
        <rFont val="Calibri"/>
        <family val="2"/>
        <scheme val="minor"/>
      </rPr>
      <t>"技术假设"</t>
    </r>
    <r>
      <rPr>
        <sz val="11"/>
        <color theme="1"/>
        <rFont val="Calibri"/>
        <family val="2"/>
        <scheme val="minor"/>
      </rPr>
      <t>等三个标签，同时输入/确认关于污水污泥特性、价格、 废水处理厂与水泥厂间的距离、 当地气候 与境内地理位置(便于采用与电网有关的排放因子)。</t>
    </r>
  </si>
  <si>
    <t>2. 为便于使用本工具，我们以颜色来区分每个单元格内的数据类型。各颜色代表的意义分别如下：</t>
  </si>
  <si>
    <t>黄色单元格：输入单元格；使用者可输入数值</t>
  </si>
  <si>
    <t>Gray cells: Calculated value or transferred values from the current sheet (user should not change the grey cells)</t>
  </si>
  <si>
    <t>灰色单元格：既有工作表的计算值或转换值(使用者不得加以变更)</t>
  </si>
  <si>
    <t>White: Self-calculating value or transferred values from another sheet (user should not change the white cells)</t>
  </si>
  <si>
    <t>白色单元格：其他工作表自行计算的数值或转换值(使用者不得加以变更)</t>
  </si>
  <si>
    <t>蓝色单元格：默认值，使用者如有更精确或更新的数据时，可自行更改</t>
  </si>
  <si>
    <t>3.  使用者可在"环保经济补偿摘要"标签，看到根据本工具计算结果的摘要。使用者无需在其他标签输入任何数据。使用者如想了解计算过程，其他标签会以透明方式呈现。</t>
  </si>
  <si>
    <t>如有任何查询，联络工具开发</t>
  </si>
  <si>
    <t>Ali Hasanbeigi (哈礼杰)</t>
  </si>
  <si>
    <t>Lynn Price (蒲思琳)</t>
  </si>
  <si>
    <t>污水污泥处理各项做法工艺介绍</t>
  </si>
  <si>
    <t>使用者输入值</t>
  </si>
  <si>
    <t>污泥特性</t>
  </si>
  <si>
    <t>未经处理的污泥的低位发热值</t>
  </si>
  <si>
    <t>污泥量</t>
  </si>
  <si>
    <t>脱水干燥固体含量</t>
  </si>
  <si>
    <t>使用者自行定义的干燥固体含量编号1(烘干以后的含量)</t>
  </si>
  <si>
    <t>使用者自行定义的干燥固体编号2(烘干以后的含量)</t>
  </si>
  <si>
    <t>污泥运输</t>
  </si>
  <si>
    <t>运输距离(废水处理厂与水泥厂间的单程距离)</t>
  </si>
  <si>
    <t>货车容量</t>
  </si>
  <si>
    <t>货车燃料用量-满载</t>
  </si>
  <si>
    <t>货车燃料用量-空车</t>
  </si>
  <si>
    <t>柴油密度</t>
  </si>
  <si>
    <t>柴油成本</t>
  </si>
  <si>
    <t>燃料的使用</t>
  </si>
  <si>
    <t>煤的热值</t>
  </si>
  <si>
    <t>天然气热值</t>
  </si>
  <si>
    <t>柴油热值</t>
  </si>
  <si>
    <t>水泥窑的热效率</t>
  </si>
  <si>
    <t>其他</t>
  </si>
  <si>
    <t>平均环境温度</t>
  </si>
  <si>
    <t>电力价格</t>
  </si>
  <si>
    <t>聚合物成本</t>
  </si>
  <si>
    <t>目前填埋场填埋费用</t>
  </si>
  <si>
    <t>煤炭价格</t>
  </si>
  <si>
    <t>天然气价格</t>
  </si>
  <si>
    <t>美元兑人民币汇率</t>
  </si>
  <si>
    <t>脱水厂工作时数</t>
  </si>
  <si>
    <t>废水处理厂与水泥厂的运行天数</t>
  </si>
  <si>
    <t>投资条件</t>
  </si>
  <si>
    <t>贷款融资</t>
  </si>
  <si>
    <t>股权资本</t>
  </si>
  <si>
    <t>银行贷款利率</t>
  </si>
  <si>
    <t xml:space="preserve">银行贷款到期日 </t>
  </si>
  <si>
    <t>折现率</t>
  </si>
  <si>
    <t>设备使用寿命</t>
  </si>
  <si>
    <t>政府对运用污水污泥的水泥厂提供的财务奖励</t>
  </si>
  <si>
    <t>电力部门的排放量</t>
  </si>
  <si>
    <t>电网(请从下拉式选单选择)：</t>
  </si>
  <si>
    <t>二氧化碳</t>
  </si>
  <si>
    <t>一氧化碳</t>
  </si>
  <si>
    <t>氮氧化物</t>
  </si>
  <si>
    <t>二氧化硫</t>
  </si>
  <si>
    <t>10微米的细颗粒物</t>
  </si>
  <si>
    <t>2.5微米的细颗粒物</t>
  </si>
  <si>
    <t>挥发性有机化合物</t>
  </si>
  <si>
    <t>缩写</t>
  </si>
  <si>
    <t>干吨</t>
  </si>
  <si>
    <t>湿吨</t>
  </si>
  <si>
    <t>干燥固体</t>
  </si>
  <si>
    <t>兆焦耳</t>
  </si>
  <si>
    <t>千克</t>
  </si>
  <si>
    <t>低位发热值</t>
  </si>
  <si>
    <t>废水处理厂</t>
  </si>
  <si>
    <t>公里</t>
  </si>
  <si>
    <t>立方米</t>
  </si>
  <si>
    <t>人民币</t>
  </si>
  <si>
    <t>公升</t>
  </si>
  <si>
    <t>摄氏度</t>
  </si>
  <si>
    <t>千瓦时</t>
  </si>
  <si>
    <t>甲烷</t>
  </si>
  <si>
    <t>全球暖化潜势</t>
  </si>
  <si>
    <t>挥发性悬浮固体</t>
  </si>
  <si>
    <t>千焦耳/千克开尔文</t>
  </si>
  <si>
    <t>兆焦耳/千克 干燥固体</t>
  </si>
  <si>
    <t>干吨/天</t>
  </si>
  <si>
    <t>公升/公里</t>
  </si>
  <si>
    <t>千克/公升</t>
  </si>
  <si>
    <t>人民币/公升</t>
  </si>
  <si>
    <t>兆焦耳/千克</t>
  </si>
  <si>
    <t>兆焦耳/立方米</t>
  </si>
  <si>
    <t>兆焦耳/公升</t>
  </si>
  <si>
    <t>人民币/千瓦时</t>
  </si>
  <si>
    <t>人民币/千克</t>
  </si>
  <si>
    <t>人民币/湿吨</t>
  </si>
  <si>
    <t>人民币/兆焦耳</t>
  </si>
  <si>
    <t>人民币/美元</t>
  </si>
  <si>
    <t>小时/天</t>
  </si>
  <si>
    <t>天</t>
  </si>
  <si>
    <t>年</t>
  </si>
  <si>
    <t>千克/千瓦时</t>
  </si>
  <si>
    <t>下拉式选单选项</t>
  </si>
  <si>
    <t>既有污泥处理技术</t>
  </si>
  <si>
    <t>仅限脱水</t>
  </si>
  <si>
    <t>厌氧消化 + 脱水</t>
  </si>
  <si>
    <t>焚化</t>
  </si>
  <si>
    <t>电力部门排放 (千克/千瓦时)</t>
  </si>
  <si>
    <t>地区</t>
  </si>
  <si>
    <t>北部</t>
  </si>
  <si>
    <t>东北部</t>
  </si>
  <si>
    <t>山东</t>
  </si>
  <si>
    <t>西北部</t>
  </si>
  <si>
    <t>华中</t>
  </si>
  <si>
    <t>新疆</t>
  </si>
  <si>
    <t>云南</t>
  </si>
  <si>
    <t>四川</t>
  </si>
  <si>
    <t>重庆</t>
  </si>
  <si>
    <t>广西</t>
  </si>
  <si>
    <t>贵州</t>
  </si>
  <si>
    <t>东部</t>
  </si>
  <si>
    <t>福建</t>
  </si>
  <si>
    <t>广东</t>
  </si>
  <si>
    <t>海南</t>
  </si>
  <si>
    <t>假设</t>
  </si>
  <si>
    <t>因数</t>
  </si>
  <si>
    <t>气化潜热</t>
  </si>
  <si>
    <t>水的比热</t>
  </si>
  <si>
    <t>蒸汽的比热</t>
  </si>
  <si>
    <t>窑温度</t>
  </si>
  <si>
    <t>数值</t>
  </si>
  <si>
    <t>单位</t>
  </si>
  <si>
    <t>千焦耳/千克</t>
  </si>
  <si>
    <t>开尔文</t>
  </si>
  <si>
    <t>煤炭排放因子</t>
  </si>
  <si>
    <t>千克  二氧化碳/兆焦耳 煤炭 (输入)</t>
  </si>
  <si>
    <t>千克  二氧化碳当量/兆焦耳 煤炭 (输入)</t>
  </si>
  <si>
    <t>千克  氮氧化物/兆焦耳 煤炭 (输入)</t>
  </si>
  <si>
    <t>千克  二氧化硫/兆焦耳 煤炭 (输入)</t>
  </si>
  <si>
    <t>天然气排放因子</t>
  </si>
  <si>
    <t>可吸入颗粒物</t>
  </si>
  <si>
    <t>公斤PM10/ MJ煤（输入）</t>
  </si>
  <si>
    <t>柴油排放因子</t>
  </si>
  <si>
    <t>硫氧化物</t>
  </si>
  <si>
    <t>甲烷 (同二氧化碳)</t>
  </si>
  <si>
    <t>一氧化二氮 (同二氧化碳)</t>
  </si>
  <si>
    <t>毫克/兆焦耳</t>
  </si>
  <si>
    <t>水泥厂以污泥取代原料后，减少的排放量与能耗量</t>
  </si>
  <si>
    <t>千克/天 每干吨污泥/天</t>
  </si>
  <si>
    <t>电力</t>
  </si>
  <si>
    <t>千瓦时/天 每干吨污泥/天</t>
  </si>
  <si>
    <t>燃料</t>
  </si>
  <si>
    <t>兆焦耳/天 每干吨污泥/天</t>
  </si>
  <si>
    <t>各项技术使用寿命期间的成本年增长率平均值</t>
  </si>
  <si>
    <t>运行成本</t>
  </si>
  <si>
    <t>聚合物单位成本</t>
  </si>
  <si>
    <t>%/年</t>
  </si>
  <si>
    <t>电力单价</t>
  </si>
  <si>
    <t>煤炭单价</t>
  </si>
  <si>
    <t>天然气单价</t>
  </si>
  <si>
    <t>柴油单价</t>
  </si>
  <si>
    <t>钱收到的污泥处理</t>
  </si>
  <si>
    <t>生产脱水聚合物</t>
  </si>
  <si>
    <t>排放量</t>
  </si>
  <si>
    <t xml:space="preserve"> (千克/吨)</t>
  </si>
  <si>
    <t>二氧化碳(同二氧化碳)</t>
  </si>
  <si>
    <t>氟氯化碳 (同二氧化碳)</t>
  </si>
  <si>
    <t>全球暖化潜势(同二氧化碳)</t>
  </si>
  <si>
    <t>能耗量</t>
  </si>
  <si>
    <t xml:space="preserve"> (千瓦时/吨)</t>
  </si>
  <si>
    <t xml:space="preserve"> (兆焦耳/吨)</t>
  </si>
  <si>
    <t>转换系数</t>
  </si>
  <si>
    <t>磅/吨</t>
  </si>
  <si>
    <t>加仑/立方米</t>
  </si>
  <si>
    <t>兆焦耳/千瓦时</t>
  </si>
  <si>
    <t>技术假设</t>
  </si>
  <si>
    <t>没有先经过处理就进行脱水(如厌氧消化)</t>
  </si>
  <si>
    <t>污泥悬浮重力</t>
  </si>
  <si>
    <t>悬浮固体</t>
  </si>
  <si>
    <t>干燥污泥吨数</t>
  </si>
  <si>
    <t>添加聚合物</t>
  </si>
  <si>
    <t>经过脱水的干固体</t>
  </si>
  <si>
    <t>带式压滤机总宽度</t>
  </si>
  <si>
    <t>带式压滤机加载速度</t>
  </si>
  <si>
    <t>吨/天</t>
  </si>
  <si>
    <t>磅/天</t>
  </si>
  <si>
    <t>米</t>
  </si>
  <si>
    <t>干燥固体磅数/小时/米</t>
  </si>
  <si>
    <t>资本成本</t>
  </si>
  <si>
    <t>带式压滤机</t>
  </si>
  <si>
    <t>其他设备成本</t>
  </si>
  <si>
    <t>总设备成本</t>
  </si>
  <si>
    <t xml:space="preserve">工程与土木成本 </t>
  </si>
  <si>
    <t>其他相关资本成本 (进口关税、保险等)</t>
  </si>
  <si>
    <t xml:space="preserve">资本成本 </t>
  </si>
  <si>
    <t>中温厌氧分解</t>
  </si>
  <si>
    <t>污泥停留时间</t>
  </si>
  <si>
    <t>沼气特性</t>
  </si>
  <si>
    <t>发电能效</t>
  </si>
  <si>
    <t>消化池</t>
  </si>
  <si>
    <t>将沼气转换成电力的锅炉与发电器</t>
  </si>
  <si>
    <t>厌氧消化槽的运行成本</t>
  </si>
  <si>
    <t>搅拌/加热的能耗</t>
  </si>
  <si>
    <t>人民币/立方米 消化池</t>
  </si>
  <si>
    <t>千瓦时/干燥吨数</t>
  </si>
  <si>
    <t>消化后脱水</t>
  </si>
  <si>
    <t>锅炉/发电器(沼气转换成电力可考虑的做法)</t>
  </si>
  <si>
    <t>总设备成本 (含锅炉)</t>
  </si>
  <si>
    <t>总设备成本 (不含锅炉)</t>
  </si>
  <si>
    <t>资本投资 (含锅炉)</t>
  </si>
  <si>
    <t>资本投资 (不含锅炉)</t>
  </si>
  <si>
    <t>中温厌氧消化 + 脱水 + 烘干</t>
  </si>
  <si>
    <t>烘干机</t>
  </si>
  <si>
    <t>厌氧消化池</t>
  </si>
  <si>
    <t>烘干的能耗</t>
  </si>
  <si>
    <t>千瓦时/干吨</t>
  </si>
  <si>
    <t>兆焦耳/湿吨</t>
  </si>
  <si>
    <t>脱水+烘干</t>
  </si>
  <si>
    <t>资本相关成本</t>
  </si>
  <si>
    <t>资本投资</t>
  </si>
  <si>
    <t>脱水+烘干(使用者定义编号1)</t>
  </si>
  <si>
    <t>脱水+烘干(使用者定义编号2)</t>
  </si>
  <si>
    <t xml:space="preserve">经济效益比较摘要 </t>
  </si>
  <si>
    <t xml:space="preserve">净现值 (人民币) </t>
  </si>
  <si>
    <t xml:space="preserve">项目内部收益率 </t>
  </si>
  <si>
    <t>污水污泥预处理选项</t>
  </si>
  <si>
    <t>脱水</t>
  </si>
  <si>
    <t xml:space="preserve">污泥消化与脱水(沼气转换成电力)      </t>
  </si>
  <si>
    <t xml:space="preserve">污泥消化与脱水(直接使用沼
气)      </t>
  </si>
  <si>
    <t>消化+烘干以达成用能自足 (沼气直接转换成电力)</t>
  </si>
  <si>
    <t>消化+烘干达成用能自足 (直接使用沼气)</t>
  </si>
  <si>
    <t xml:space="preserve">脱水+烘干达成用能自足 -煤炭      </t>
  </si>
  <si>
    <t>脱水+烘干达成用能自足 -天然气</t>
  </si>
  <si>
    <t xml:space="preserve">脱水+ 烘干 - 使用者自行定义编号1 - 煤炭         </t>
  </si>
  <si>
    <t>脱水+ 烘干 - 使用者自行定义编号1 - 天然气</t>
  </si>
  <si>
    <t xml:space="preserve">脱水+ 烘干 - 使用者自行定义编号2 - 煤炭         </t>
  </si>
  <si>
    <t>脱水+ 烘干 - 使用者自行定义编号2 - 天然气</t>
  </si>
  <si>
    <t>脱水+烘干达成用能自足 -从水泥厂余热</t>
  </si>
  <si>
    <t>脱水+ 烘干 - 使用者自行定义编号1 - 从水泥厂余热</t>
  </si>
  <si>
    <t>脱水+ 烘干 - 使用者自行定义编号2 - 从水泥厂余热</t>
  </si>
  <si>
    <t>环境影响</t>
  </si>
  <si>
    <r>
      <t xml:space="preserve"> 环境影响</t>
    </r>
    <r>
      <rPr>
        <b/>
        <i/>
        <sz val="11"/>
        <color rgb="FFFF0000"/>
        <rFont val="Calibri"/>
        <family val="2"/>
        <scheme val="minor"/>
      </rPr>
      <t>(第一年)</t>
    </r>
  </si>
  <si>
    <t>可吸入颗粒物 (PM10) (吨)</t>
  </si>
  <si>
    <t>二氧化硫 (SO2) (吨)</t>
  </si>
  <si>
    <t>全球暖化潜势 (GWP) (吨-当量二氧化碳)</t>
  </si>
  <si>
    <t>氮氧化物 (NOx) (吨)</t>
  </si>
  <si>
    <t>注释：环境影响如果呈现负数，代表总排放量减少</t>
  </si>
  <si>
    <t>（1.0版)</t>
  </si>
  <si>
    <t>更新日期：2013年8月</t>
  </si>
</sst>
</file>

<file path=xl/styles.xml><?xml version="1.0" encoding="utf-8"?>
<styleSheet xmlns="http://schemas.openxmlformats.org/spreadsheetml/2006/main">
  <numFmts count="13">
    <numFmt numFmtId="41" formatCode="_(* #,##0_);_(* \(#,##0\);_(* &quot;-&quot;_);_(@_)"/>
    <numFmt numFmtId="44" formatCode="_(&quot;$&quot;* #,##0.00_);_(&quot;$&quot;* \(#,##0.00\);_(&quot;$&quot;* &quot;-&quot;??_);_(@_)"/>
    <numFmt numFmtId="43" formatCode="_(* #,##0.00_);_(* \(#,##0.00\);_(* &quot;-&quot;??_);_(@_)"/>
    <numFmt numFmtId="164" formatCode="0.0"/>
    <numFmt numFmtId="165" formatCode="0.000E+00"/>
    <numFmt numFmtId="166" formatCode="0.000"/>
    <numFmt numFmtId="167" formatCode="&quot;$&quot;#,##0"/>
    <numFmt numFmtId="168" formatCode="_(&quot;$&quot;* #,##0.0_);_(&quot;$&quot;* \(#,##0.0\);_(&quot;$&quot;* &quot;-&quot;?_);_(@_)"/>
    <numFmt numFmtId="169" formatCode="_(* #,##0_);_(* \(#,##0\);_(* &quot;-&quot;??_);_(@_)"/>
    <numFmt numFmtId="170" formatCode="0.0000"/>
    <numFmt numFmtId="171" formatCode="0.0%"/>
    <numFmt numFmtId="172" formatCode="#,##0.000"/>
    <numFmt numFmtId="173" formatCode="0.0E+00"/>
  </numFmts>
  <fonts count="62">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sz val="9"/>
      <color indexed="81"/>
      <name val="Tahoma"/>
      <family val="2"/>
    </font>
    <font>
      <b/>
      <sz val="9"/>
      <color indexed="81"/>
      <name val="Tahoma"/>
      <family val="2"/>
    </font>
    <font>
      <i/>
      <sz val="11"/>
      <color theme="1"/>
      <name val="Calibri"/>
      <family val="2"/>
      <scheme val="minor"/>
    </font>
    <font>
      <b/>
      <i/>
      <sz val="11"/>
      <color theme="1"/>
      <name val="Calibri"/>
      <family val="2"/>
      <scheme val="minor"/>
    </font>
    <font>
      <i/>
      <sz val="10"/>
      <name val="Arial"/>
      <family val="2"/>
    </font>
    <font>
      <vertAlign val="subscript"/>
      <sz val="10"/>
      <name val="Arial"/>
      <family val="2"/>
    </font>
    <font>
      <b/>
      <i/>
      <sz val="10"/>
      <name val="Arial"/>
      <family val="2"/>
    </font>
    <font>
      <sz val="10"/>
      <name val="Arial"/>
      <family val="2"/>
    </font>
    <font>
      <vertAlign val="superscript"/>
      <sz val="10"/>
      <name val="Arial"/>
      <family val="2"/>
    </font>
    <font>
      <b/>
      <sz val="8"/>
      <color indexed="81"/>
      <name val="Tahoma"/>
      <family val="2"/>
    </font>
    <font>
      <sz val="8"/>
      <color indexed="81"/>
      <name val="Tahoma"/>
      <family val="2"/>
    </font>
    <font>
      <b/>
      <sz val="10"/>
      <color rgb="FFFF0000"/>
      <name val="Arial"/>
      <family val="2"/>
    </font>
    <font>
      <sz val="10"/>
      <color indexed="8"/>
      <name val="Arial"/>
      <family val="2"/>
    </font>
    <font>
      <b/>
      <sz val="10"/>
      <color theme="1"/>
      <name val="Arial"/>
      <family val="2"/>
    </font>
    <font>
      <sz val="10"/>
      <color theme="1"/>
      <name val="Arial"/>
      <family val="2"/>
    </font>
    <font>
      <b/>
      <i/>
      <sz val="10"/>
      <color theme="1"/>
      <name val="Arial"/>
      <family val="2"/>
    </font>
    <font>
      <sz val="11"/>
      <name val="Calibri"/>
      <family val="2"/>
      <scheme val="minor"/>
    </font>
    <font>
      <i/>
      <sz val="10"/>
      <color theme="1"/>
      <name val="Arial"/>
      <family val="2"/>
    </font>
    <font>
      <vertAlign val="superscript"/>
      <sz val="10"/>
      <color theme="1"/>
      <name val="Arial"/>
      <family val="2"/>
    </font>
    <font>
      <sz val="10"/>
      <color rgb="FFFF0000"/>
      <name val="Arial"/>
      <family val="2"/>
    </font>
    <font>
      <b/>
      <sz val="10"/>
      <color theme="3"/>
      <name val="Arial"/>
      <family val="2"/>
    </font>
    <font>
      <sz val="10"/>
      <color theme="3"/>
      <name val="Arial"/>
      <family val="2"/>
    </font>
    <font>
      <sz val="11"/>
      <color theme="1"/>
      <name val="Times New Roman"/>
      <family val="1"/>
    </font>
    <font>
      <b/>
      <sz val="11"/>
      <color theme="1"/>
      <name val="Times New Roman"/>
      <family val="1"/>
    </font>
    <font>
      <b/>
      <sz val="10"/>
      <name val="MS Sans Serif"/>
      <family val="2"/>
    </font>
    <font>
      <sz val="10"/>
      <name val="MS Sans Serif"/>
      <family val="2"/>
    </font>
    <font>
      <b/>
      <sz val="9"/>
      <color theme="1"/>
      <name val="Arial"/>
      <family val="2"/>
    </font>
    <font>
      <b/>
      <sz val="11"/>
      <color indexed="8"/>
      <name val="Calibri"/>
      <family val="2"/>
    </font>
    <font>
      <b/>
      <i/>
      <sz val="10"/>
      <color rgb="FFFF0000"/>
      <name val="Arial"/>
      <family val="2"/>
    </font>
    <font>
      <b/>
      <sz val="8"/>
      <color theme="1"/>
      <name val="Arial"/>
      <family val="2"/>
    </font>
    <font>
      <sz val="8"/>
      <color theme="1"/>
      <name val="Arial"/>
      <family val="2"/>
    </font>
    <font>
      <b/>
      <sz val="10"/>
      <color indexed="8"/>
      <name val="Arial"/>
      <family val="2"/>
    </font>
    <font>
      <b/>
      <i/>
      <sz val="11"/>
      <color rgb="FFFF0000"/>
      <name val="Calibri"/>
      <family val="2"/>
      <scheme val="minor"/>
    </font>
    <font>
      <b/>
      <sz val="16"/>
      <color theme="1"/>
      <name val="Calibri"/>
      <family val="2"/>
      <scheme val="minor"/>
    </font>
    <font>
      <sz val="11"/>
      <color theme="4" tint="-0.249977111117893"/>
      <name val="Calibri"/>
      <family val="2"/>
      <scheme val="minor"/>
    </font>
    <font>
      <b/>
      <sz val="11"/>
      <color theme="4" tint="-0.249977111117893"/>
      <name val="Calibri"/>
      <family val="2"/>
      <scheme val="minor"/>
    </font>
    <font>
      <b/>
      <sz val="14"/>
      <color theme="1"/>
      <name val="Calibri"/>
      <family val="2"/>
      <scheme val="minor"/>
    </font>
    <font>
      <sz val="12"/>
      <color theme="1"/>
      <name val="Calibri"/>
      <family val="2"/>
      <scheme val="minor"/>
    </font>
    <font>
      <sz val="12"/>
      <color rgb="FFFF0000"/>
      <name val="Arial"/>
      <family val="2"/>
    </font>
    <font>
      <sz val="12"/>
      <color rgb="FF002060"/>
      <name val="Calibri"/>
      <family val="2"/>
      <scheme val="minor"/>
    </font>
    <font>
      <b/>
      <sz val="12"/>
      <color theme="4" tint="-0.249977111117893"/>
      <name val="Calibri"/>
      <family val="2"/>
      <scheme val="minor"/>
    </font>
    <font>
      <b/>
      <sz val="12"/>
      <name val="Calibri"/>
      <family val="2"/>
      <scheme val="minor"/>
    </font>
    <font>
      <sz val="12"/>
      <name val="Calibri"/>
      <family val="2"/>
      <scheme val="minor"/>
    </font>
    <font>
      <b/>
      <sz val="22"/>
      <color theme="1"/>
      <name val="Calibri"/>
      <family val="2"/>
      <scheme val="minor"/>
    </font>
    <font>
      <sz val="14"/>
      <color theme="1"/>
      <name val="Calibri"/>
      <family val="2"/>
      <scheme val="minor"/>
    </font>
    <font>
      <sz val="11"/>
      <color rgb="FFFF0000"/>
      <name val="Calibri"/>
      <family val="2"/>
      <scheme val="minor"/>
    </font>
    <font>
      <sz val="11"/>
      <color theme="1"/>
      <name val="Arial"/>
      <family val="2"/>
    </font>
    <font>
      <sz val="11"/>
      <name val="Arial"/>
      <family val="2"/>
    </font>
    <font>
      <sz val="10"/>
      <color theme="1"/>
      <name val="Calibri"/>
      <family val="2"/>
      <scheme val="minor"/>
    </font>
    <font>
      <sz val="8.8000000000000007"/>
      <color theme="1"/>
      <name val="Arial"/>
      <family val="2"/>
    </font>
    <font>
      <sz val="8"/>
      <color theme="1"/>
      <name val="Calibri"/>
      <family val="2"/>
      <scheme val="minor"/>
    </font>
    <font>
      <b/>
      <sz val="11"/>
      <name val="Arial"/>
      <family val="2"/>
    </font>
    <font>
      <b/>
      <sz val="11"/>
      <name val="MS Sans Serif"/>
      <family val="2"/>
    </font>
    <font>
      <sz val="11"/>
      <name val="MS Sans Serif"/>
      <family val="2"/>
    </font>
    <font>
      <b/>
      <i/>
      <sz val="11"/>
      <name val="Arial"/>
      <family val="2"/>
    </font>
    <font>
      <b/>
      <sz val="11"/>
      <color theme="1"/>
      <name val="Arial"/>
      <family val="2"/>
    </font>
    <font>
      <sz val="14"/>
      <color rgb="FFFF0000"/>
      <name val="Calibri"/>
      <family val="2"/>
      <scheme val="minor"/>
    </font>
  </fonts>
  <fills count="17">
    <fill>
      <patternFill patternType="none"/>
    </fill>
    <fill>
      <patternFill patternType="gray125"/>
    </fill>
    <fill>
      <patternFill patternType="solid">
        <fgColor indexed="49"/>
        <bgColor indexed="64"/>
      </patternFill>
    </fill>
    <fill>
      <patternFill patternType="solid">
        <fgColor indexed="13"/>
        <bgColor indexed="64"/>
      </patternFill>
    </fill>
    <fill>
      <patternFill patternType="solid">
        <fgColor rgb="FFFFFF00"/>
        <bgColor indexed="64"/>
      </patternFill>
    </fill>
    <fill>
      <patternFill patternType="solid">
        <fgColor theme="6"/>
        <bgColor indexed="64"/>
      </patternFill>
    </fill>
    <fill>
      <patternFill patternType="solid">
        <fgColor indexed="5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000"/>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3" tint="0.59999389629810485"/>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054">
    <xf numFmtId="0" fontId="0" fillId="0" borderId="0" xfId="0"/>
    <xf numFmtId="0" fontId="2" fillId="0" borderId="0" xfId="0" applyFont="1"/>
    <xf numFmtId="0" fontId="0" fillId="0" borderId="0" xfId="0" applyAlignment="1">
      <alignment wrapText="1"/>
    </xf>
    <xf numFmtId="0" fontId="0" fillId="0" borderId="0" xfId="0" applyFill="1" applyBorder="1"/>
    <xf numFmtId="0" fontId="0" fillId="0" borderId="4" xfId="0" applyFill="1" applyBorder="1"/>
    <xf numFmtId="0" fontId="0" fillId="0" borderId="5" xfId="0" applyFill="1" applyBorder="1"/>
    <xf numFmtId="0" fontId="0" fillId="0" borderId="0" xfId="0" applyBorder="1"/>
    <xf numFmtId="0" fontId="0" fillId="0" borderId="5" xfId="0" applyBorder="1"/>
    <xf numFmtId="0" fontId="0" fillId="0" borderId="6" xfId="0" applyFill="1" applyBorder="1"/>
    <xf numFmtId="0" fontId="0" fillId="0" borderId="8" xfId="0" applyBorder="1"/>
    <xf numFmtId="0" fontId="0" fillId="0" borderId="4" xfId="0" applyBorder="1"/>
    <xf numFmtId="164" fontId="0" fillId="0" borderId="0" xfId="0" applyNumberFormat="1" applyFill="1" applyBorder="1"/>
    <xf numFmtId="0" fontId="0" fillId="0" borderId="7" xfId="0" applyBorder="1"/>
    <xf numFmtId="0" fontId="0" fillId="0" borderId="4" xfId="0" applyBorder="1" applyAlignment="1">
      <alignment wrapText="1"/>
    </xf>
    <xf numFmtId="0" fontId="0" fillId="0" borderId="6" xfId="0" applyBorder="1"/>
    <xf numFmtId="0" fontId="0" fillId="0" borderId="7" xfId="0" applyFill="1" applyBorder="1"/>
    <xf numFmtId="0" fontId="0" fillId="0" borderId="2" xfId="0" applyBorder="1"/>
    <xf numFmtId="0" fontId="0" fillId="0" borderId="3" xfId="0" applyBorder="1"/>
    <xf numFmtId="0" fontId="7" fillId="0" borderId="0" xfId="0" applyFont="1"/>
    <xf numFmtId="0" fontId="0" fillId="0" borderId="4" xfId="0" applyFill="1" applyBorder="1" applyAlignment="1">
      <alignment wrapText="1"/>
    </xf>
    <xf numFmtId="0" fontId="0" fillId="0" borderId="3" xfId="0" applyFill="1" applyBorder="1"/>
    <xf numFmtId="0" fontId="8" fillId="0" borderId="1" xfId="0" applyFont="1" applyFill="1" applyBorder="1"/>
    <xf numFmtId="0" fontId="4" fillId="0" borderId="0" xfId="0" applyFont="1"/>
    <xf numFmtId="11" fontId="0" fillId="0" borderId="0" xfId="0" applyNumberFormat="1"/>
    <xf numFmtId="0" fontId="3" fillId="0" borderId="0" xfId="0" applyFont="1"/>
    <xf numFmtId="166" fontId="0" fillId="0" borderId="0" xfId="0" applyNumberFormat="1" applyBorder="1"/>
    <xf numFmtId="11" fontId="0" fillId="0" borderId="0" xfId="0" applyNumberFormat="1" applyFill="1" applyBorder="1"/>
    <xf numFmtId="0" fontId="0" fillId="0" borderId="0" xfId="0" applyFill="1" applyAlignment="1">
      <alignment wrapText="1"/>
    </xf>
    <xf numFmtId="0" fontId="0" fillId="0" borderId="0" xfId="0" applyFill="1"/>
    <xf numFmtId="0" fontId="0" fillId="2" borderId="0" xfId="0" applyFill="1"/>
    <xf numFmtId="0" fontId="3" fillId="0" borderId="0" xfId="0" applyFont="1" applyFill="1"/>
    <xf numFmtId="167" fontId="0" fillId="0" borderId="0" xfId="0" applyNumberFormat="1" applyFill="1"/>
    <xf numFmtId="0" fontId="4" fillId="0" borderId="0" xfId="0" applyFont="1" applyFill="1"/>
    <xf numFmtId="0" fontId="4" fillId="0" borderId="0" xfId="0" applyFont="1" applyFill="1" applyAlignment="1">
      <alignment wrapText="1"/>
    </xf>
    <xf numFmtId="0" fontId="0" fillId="3" borderId="0" xfId="0" applyFill="1"/>
    <xf numFmtId="0" fontId="9" fillId="0" borderId="4" xfId="0" applyFont="1" applyBorder="1"/>
    <xf numFmtId="0" fontId="9" fillId="6" borderId="0" xfId="0" applyFont="1" applyFill="1"/>
    <xf numFmtId="0" fontId="4" fillId="6" borderId="0" xfId="0" applyFont="1" applyFill="1"/>
    <xf numFmtId="166" fontId="0" fillId="0" borderId="0" xfId="0" applyNumberFormat="1" applyFill="1" applyBorder="1"/>
    <xf numFmtId="0" fontId="2" fillId="0" borderId="0" xfId="0" applyFont="1" applyBorder="1"/>
    <xf numFmtId="0" fontId="4" fillId="0" borderId="4" xfId="0" applyFont="1" applyBorder="1" applyAlignment="1">
      <alignment wrapText="1"/>
    </xf>
    <xf numFmtId="0" fontId="4" fillId="0" borderId="4" xfId="0" applyFont="1" applyFill="1" applyBorder="1" applyAlignment="1">
      <alignment wrapText="1"/>
    </xf>
    <xf numFmtId="3" fontId="0" fillId="0" borderId="0" xfId="0" applyNumberFormat="1"/>
    <xf numFmtId="3" fontId="3" fillId="0" borderId="0" xfId="0" applyNumberFormat="1" applyFont="1"/>
    <xf numFmtId="0" fontId="18" fillId="0" borderId="0" xfId="0" applyFont="1"/>
    <xf numFmtId="0" fontId="19" fillId="0" borderId="0" xfId="0" applyFont="1"/>
    <xf numFmtId="0" fontId="19" fillId="0" borderId="4" xfId="0" applyFont="1" applyFill="1" applyBorder="1"/>
    <xf numFmtId="0" fontId="19" fillId="0" borderId="0" xfId="0" applyFont="1" applyBorder="1"/>
    <xf numFmtId="0" fontId="18" fillId="0" borderId="0" xfId="0" applyFont="1" applyBorder="1" applyAlignment="1">
      <alignment wrapText="1"/>
    </xf>
    <xf numFmtId="0" fontId="0" fillId="0" borderId="13" xfId="0" applyBorder="1"/>
    <xf numFmtId="0" fontId="0" fillId="0" borderId="11" xfId="0" applyBorder="1"/>
    <xf numFmtId="166" fontId="0" fillId="0" borderId="7" xfId="0" applyNumberFormat="1" applyBorder="1"/>
    <xf numFmtId="44" fontId="0" fillId="0" borderId="0" xfId="0" applyNumberFormat="1" applyFill="1"/>
    <xf numFmtId="164" fontId="0" fillId="0" borderId="0" xfId="0" applyNumberFormat="1" applyFill="1" applyAlignment="1">
      <alignment wrapText="1"/>
    </xf>
    <xf numFmtId="0" fontId="18" fillId="0" borderId="0" xfId="0" applyFont="1" applyAlignment="1">
      <alignment wrapText="1"/>
    </xf>
    <xf numFmtId="0" fontId="18" fillId="0" borderId="0" xfId="0" applyFont="1" applyBorder="1"/>
    <xf numFmtId="0" fontId="19" fillId="0" borderId="13" xfId="0" applyFont="1" applyBorder="1"/>
    <xf numFmtId="0" fontId="19" fillId="0" borderId="11" xfId="0" applyFont="1" applyBorder="1"/>
    <xf numFmtId="0" fontId="0" fillId="0" borderId="13" xfId="0" applyFill="1" applyBorder="1" applyAlignment="1">
      <alignment wrapText="1"/>
    </xf>
    <xf numFmtId="0" fontId="0" fillId="0" borderId="13" xfId="0" applyFill="1" applyBorder="1"/>
    <xf numFmtId="0" fontId="19" fillId="0" borderId="13" xfId="0" applyFont="1" applyBorder="1" applyAlignment="1">
      <alignment horizontal="left"/>
    </xf>
    <xf numFmtId="0" fontId="18" fillId="0" borderId="11" xfId="0" applyFont="1" applyBorder="1" applyAlignment="1">
      <alignment horizontal="left"/>
    </xf>
    <xf numFmtId="38" fontId="19" fillId="0" borderId="0" xfId="0" applyNumberFormat="1" applyFont="1" applyBorder="1"/>
    <xf numFmtId="0" fontId="19" fillId="0" borderId="13" xfId="0" applyFont="1" applyBorder="1" applyAlignment="1">
      <alignment wrapText="1"/>
    </xf>
    <xf numFmtId="0" fontId="19" fillId="0" borderId="13" xfId="0" applyFont="1" applyFill="1" applyBorder="1" applyAlignment="1">
      <alignment wrapText="1"/>
    </xf>
    <xf numFmtId="0" fontId="19" fillId="0" borderId="13" xfId="0" applyFont="1" applyFill="1" applyBorder="1"/>
    <xf numFmtId="0" fontId="18" fillId="0" borderId="13" xfId="0" applyFont="1" applyBorder="1"/>
    <xf numFmtId="0" fontId="19" fillId="0" borderId="11" xfId="0" applyFont="1" applyBorder="1" applyAlignment="1">
      <alignment wrapText="1"/>
    </xf>
    <xf numFmtId="0" fontId="4" fillId="0" borderId="13" xfId="0" applyFont="1" applyBorder="1"/>
    <xf numFmtId="0" fontId="25" fillId="0" borderId="9" xfId="0" applyFont="1" applyBorder="1"/>
    <xf numFmtId="0" fontId="4" fillId="0" borderId="11" xfId="0" applyFont="1" applyBorder="1" applyAlignment="1">
      <alignment wrapText="1"/>
    </xf>
    <xf numFmtId="0" fontId="19" fillId="0" borderId="13" xfId="0" applyFont="1" applyBorder="1" applyAlignment="1">
      <alignment horizontal="right"/>
    </xf>
    <xf numFmtId="0" fontId="18" fillId="0" borderId="13" xfId="0" applyFont="1" applyBorder="1" applyAlignment="1">
      <alignment horizontal="left" wrapText="1"/>
    </xf>
    <xf numFmtId="0" fontId="18" fillId="0" borderId="11" xfId="0" applyFont="1" applyBorder="1" applyAlignment="1">
      <alignment horizontal="left" wrapText="1"/>
    </xf>
    <xf numFmtId="0" fontId="19" fillId="0" borderId="1" xfId="0" applyFont="1" applyFill="1" applyBorder="1"/>
    <xf numFmtId="0" fontId="20" fillId="5" borderId="0" xfId="0" applyFont="1" applyFill="1"/>
    <xf numFmtId="0" fontId="20" fillId="0" borderId="22" xfId="0" applyFont="1" applyBorder="1"/>
    <xf numFmtId="0" fontId="2" fillId="0" borderId="1" xfId="0" applyFont="1" applyFill="1" applyBorder="1" applyAlignment="1"/>
    <xf numFmtId="0" fontId="2" fillId="0" borderId="4" xfId="0" applyFont="1" applyFill="1" applyBorder="1" applyAlignment="1">
      <alignment wrapText="1"/>
    </xf>
    <xf numFmtId="0" fontId="27" fillId="0" borderId="0" xfId="0" applyFont="1"/>
    <xf numFmtId="0" fontId="27" fillId="0" borderId="0" xfId="0" applyFont="1" applyAlignment="1">
      <alignment horizontal="left" indent="5"/>
    </xf>
    <xf numFmtId="49" fontId="27" fillId="0" borderId="0" xfId="0" quotePrefix="1" applyNumberFormat="1" applyFont="1" applyAlignment="1">
      <alignment horizontal="left" indent="5"/>
    </xf>
    <xf numFmtId="0" fontId="0" fillId="0" borderId="0" xfId="0" applyAlignment="1">
      <alignment horizontal="center"/>
    </xf>
    <xf numFmtId="0" fontId="0" fillId="0" borderId="5" xfId="0" applyBorder="1" applyAlignment="1">
      <alignment horizontal="center"/>
    </xf>
    <xf numFmtId="0" fontId="0" fillId="0" borderId="0" xfId="0" applyFill="1" applyBorder="1" applyAlignment="1">
      <alignment horizontal="center"/>
    </xf>
    <xf numFmtId="170" fontId="0" fillId="0" borderId="0" xfId="0" applyNumberFormat="1" applyFont="1"/>
    <xf numFmtId="170" fontId="0" fillId="0" borderId="0" xfId="0" applyNumberFormat="1"/>
    <xf numFmtId="170" fontId="0" fillId="0" borderId="0" xfId="0" applyNumberFormat="1" applyFont="1" applyBorder="1"/>
    <xf numFmtId="170" fontId="21" fillId="0" borderId="0" xfId="0" applyNumberFormat="1" applyFont="1" applyBorder="1"/>
    <xf numFmtId="0" fontId="24" fillId="0" borderId="0" xfId="0" applyFont="1" applyBorder="1"/>
    <xf numFmtId="0" fontId="0" fillId="0" borderId="0" xfId="0"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3" fontId="19" fillId="0" borderId="12" xfId="0" applyNumberFormat="1" applyFont="1" applyBorder="1" applyAlignment="1">
      <alignment horizontal="center" vertical="center"/>
    </xf>
    <xf numFmtId="3" fontId="19" fillId="0" borderId="14" xfId="0" applyNumberFormat="1" applyFont="1" applyBorder="1" applyAlignment="1">
      <alignment horizontal="center" vertical="center"/>
    </xf>
    <xf numFmtId="37" fontId="0" fillId="0" borderId="14" xfId="1" applyNumberFormat="1" applyFont="1" applyBorder="1" applyAlignment="1">
      <alignment horizontal="center" vertical="center"/>
    </xf>
    <xf numFmtId="0" fontId="29" fillId="0" borderId="4" xfId="0" applyFont="1" applyBorder="1"/>
    <xf numFmtId="0" fontId="30" fillId="0" borderId="4" xfId="0" applyFont="1" applyBorder="1"/>
    <xf numFmtId="0" fontId="30" fillId="0" borderId="4" xfId="0" applyFont="1" applyBorder="1" applyAlignment="1">
      <alignment wrapText="1"/>
    </xf>
    <xf numFmtId="0" fontId="19" fillId="0" borderId="27" xfId="0" applyFont="1" applyBorder="1"/>
    <xf numFmtId="10" fontId="19" fillId="0" borderId="14" xfId="0" applyNumberFormat="1" applyFont="1" applyBorder="1" applyAlignment="1">
      <alignment horizontal="center" vertical="center"/>
    </xf>
    <xf numFmtId="0" fontId="0" fillId="0" borderId="0" xfId="0" applyAlignment="1">
      <alignment horizontal="left" vertical="center"/>
    </xf>
    <xf numFmtId="0" fontId="19" fillId="0" borderId="0" xfId="0" applyFont="1" applyBorder="1" applyAlignment="1">
      <alignment horizontal="left" vertical="center"/>
    </xf>
    <xf numFmtId="0" fontId="19" fillId="0" borderId="0" xfId="0" quotePrefix="1" applyFont="1" applyBorder="1" applyAlignment="1">
      <alignment horizontal="left" vertical="center"/>
    </xf>
    <xf numFmtId="0" fontId="19" fillId="0" borderId="0" xfId="0" applyFont="1" applyFill="1" applyBorder="1" applyAlignment="1">
      <alignment horizontal="left" vertical="center"/>
    </xf>
    <xf numFmtId="0" fontId="22" fillId="8" borderId="13" xfId="0" applyFont="1" applyFill="1" applyBorder="1"/>
    <xf numFmtId="0" fontId="19" fillId="8" borderId="14" xfId="0" applyFont="1" applyFill="1" applyBorder="1" applyAlignment="1">
      <alignment horizontal="center" vertical="center"/>
    </xf>
    <xf numFmtId="0" fontId="3" fillId="0" borderId="11" xfId="0" applyFont="1" applyBorder="1" applyAlignment="1">
      <alignment wrapText="1"/>
    </xf>
    <xf numFmtId="3" fontId="18" fillId="0" borderId="12" xfId="0" applyNumberFormat="1" applyFont="1" applyBorder="1" applyAlignment="1">
      <alignment horizontal="center" vertical="center"/>
    </xf>
    <xf numFmtId="0" fontId="19" fillId="0" borderId="5" xfId="0" applyFont="1" applyBorder="1" applyAlignment="1">
      <alignment horizontal="center" vertical="center"/>
    </xf>
    <xf numFmtId="0" fontId="18" fillId="0" borderId="13" xfId="0" applyFont="1" applyBorder="1" applyAlignment="1">
      <alignment horizontal="left"/>
    </xf>
    <xf numFmtId="3" fontId="18" fillId="0" borderId="14" xfId="0" applyNumberFormat="1" applyFont="1" applyBorder="1" applyAlignment="1">
      <alignment horizontal="center" vertical="center"/>
    </xf>
    <xf numFmtId="0" fontId="19" fillId="0" borderId="23" xfId="0" applyFont="1" applyBorder="1" applyAlignment="1">
      <alignment horizontal="center" vertical="center"/>
    </xf>
    <xf numFmtId="0" fontId="19" fillId="0" borderId="23" xfId="0" quotePrefix="1" applyFont="1" applyBorder="1" applyAlignment="1">
      <alignment horizontal="center" vertical="center"/>
    </xf>
    <xf numFmtId="0" fontId="19" fillId="0" borderId="17" xfId="0" applyFont="1" applyBorder="1" applyAlignment="1">
      <alignment horizontal="center" vertical="center"/>
    </xf>
    <xf numFmtId="0" fontId="4" fillId="0" borderId="17" xfId="0" applyFont="1" applyBorder="1" applyAlignment="1">
      <alignment horizontal="center" vertical="center"/>
    </xf>
    <xf numFmtId="0" fontId="19" fillId="0" borderId="28" xfId="0" applyFont="1" applyBorder="1" applyAlignment="1">
      <alignment horizontal="center" vertical="center" wrapText="1"/>
    </xf>
    <xf numFmtId="0" fontId="19" fillId="0" borderId="27" xfId="0" applyFont="1" applyBorder="1" applyAlignment="1">
      <alignment horizontal="center" vertical="center"/>
    </xf>
    <xf numFmtId="38" fontId="19" fillId="0" borderId="17" xfId="0" applyNumberFormat="1" applyFont="1" applyBorder="1" applyAlignment="1">
      <alignment horizontal="center" vertical="center"/>
    </xf>
    <xf numFmtId="38" fontId="19" fillId="0" borderId="28" xfId="0" applyNumberFormat="1" applyFont="1" applyBorder="1" applyAlignment="1">
      <alignment horizontal="center" vertical="center"/>
    </xf>
    <xf numFmtId="0" fontId="19" fillId="0" borderId="15"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Fill="1" applyBorder="1" applyAlignment="1">
      <alignment horizontal="center" vertical="center"/>
    </xf>
    <xf numFmtId="3" fontId="19" fillId="0" borderId="0" xfId="0" applyNumberFormat="1" applyFont="1" applyFill="1" applyBorder="1" applyAlignment="1">
      <alignment horizontal="center" vertical="center"/>
    </xf>
    <xf numFmtId="0" fontId="19" fillId="0" borderId="0" xfId="0" applyFont="1" applyAlignment="1">
      <alignment horizontal="center" vertical="center"/>
    </xf>
    <xf numFmtId="43" fontId="19" fillId="0" borderId="14" xfId="1" applyFont="1" applyBorder="1" applyAlignment="1">
      <alignment horizontal="center" vertical="center"/>
    </xf>
    <xf numFmtId="37" fontId="19" fillId="0" borderId="14" xfId="0" applyNumberFormat="1" applyFont="1" applyBorder="1" applyAlignment="1">
      <alignment horizontal="center" vertical="center"/>
    </xf>
    <xf numFmtId="0" fontId="19" fillId="0" borderId="9" xfId="0" applyFont="1" applyBorder="1" applyAlignment="1">
      <alignment wrapText="1"/>
    </xf>
    <xf numFmtId="0" fontId="0" fillId="0" borderId="9" xfId="0" applyBorder="1" applyAlignment="1">
      <alignment wrapText="1"/>
    </xf>
    <xf numFmtId="0" fontId="18" fillId="0" borderId="0" xfId="0" applyFont="1" applyBorder="1" applyAlignment="1">
      <alignment horizontal="left" vertical="center"/>
    </xf>
    <xf numFmtId="0" fontId="18" fillId="0" borderId="0" xfId="0" applyFont="1" applyBorder="1" applyAlignment="1">
      <alignment horizontal="left"/>
    </xf>
    <xf numFmtId="3" fontId="18" fillId="0" borderId="0" xfId="0" applyNumberFormat="1" applyFont="1" applyBorder="1" applyAlignment="1">
      <alignment horizontal="center" vertical="center"/>
    </xf>
    <xf numFmtId="0" fontId="19" fillId="0" borderId="9" xfId="0" applyFont="1" applyBorder="1"/>
    <xf numFmtId="1" fontId="19" fillId="0" borderId="14" xfId="0" applyNumberFormat="1" applyFont="1" applyBorder="1" applyAlignment="1">
      <alignment horizontal="center" vertical="center"/>
    </xf>
    <xf numFmtId="0" fontId="18" fillId="0" borderId="13" xfId="0" applyFont="1" applyBorder="1" applyAlignment="1">
      <alignment wrapText="1"/>
    </xf>
    <xf numFmtId="0" fontId="18" fillId="0" borderId="11" xfId="0" applyFont="1" applyBorder="1" applyAlignment="1">
      <alignment wrapText="1"/>
    </xf>
    <xf numFmtId="0" fontId="19" fillId="0" borderId="17" xfId="0" quotePrefix="1" applyFont="1" applyBorder="1" applyAlignment="1">
      <alignment horizontal="center" vertical="center"/>
    </xf>
    <xf numFmtId="0" fontId="19" fillId="0" borderId="17" xfId="0" applyFont="1" applyBorder="1" applyAlignment="1">
      <alignment horizontal="center" vertical="center" wrapText="1"/>
    </xf>
    <xf numFmtId="38" fontId="19" fillId="0" borderId="17" xfId="0" applyNumberFormat="1" applyFont="1" applyFill="1" applyBorder="1" applyAlignment="1">
      <alignment horizontal="center" vertical="center"/>
    </xf>
    <xf numFmtId="0" fontId="19" fillId="0" borderId="24" xfId="0" applyFont="1" applyBorder="1" applyAlignment="1">
      <alignment horizontal="center" vertical="center" wrapText="1"/>
    </xf>
    <xf numFmtId="0" fontId="3" fillId="0" borderId="13" xfId="0" applyFont="1" applyFill="1" applyBorder="1" applyAlignment="1">
      <alignment wrapText="1"/>
    </xf>
    <xf numFmtId="0" fontId="3" fillId="0" borderId="0" xfId="0" applyFont="1" applyFill="1" applyBorder="1" applyAlignment="1">
      <alignment horizontal="center" vertical="center"/>
    </xf>
    <xf numFmtId="3" fontId="19" fillId="0" borderId="17" xfId="0" applyNumberFormat="1" applyFont="1" applyFill="1" applyBorder="1" applyAlignment="1">
      <alignment horizontal="center" vertical="center"/>
    </xf>
    <xf numFmtId="3" fontId="19" fillId="0" borderId="14" xfId="0" applyNumberFormat="1" applyFont="1" applyFill="1" applyBorder="1" applyAlignment="1">
      <alignment horizontal="center" vertical="center"/>
    </xf>
    <xf numFmtId="3" fontId="19" fillId="0" borderId="28" xfId="0" applyNumberFormat="1" applyFont="1" applyFill="1" applyBorder="1" applyAlignment="1">
      <alignment horizontal="center" vertical="center"/>
    </xf>
    <xf numFmtId="0" fontId="0" fillId="0" borderId="2" xfId="0" applyFill="1" applyBorder="1" applyAlignment="1">
      <alignment horizont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xf>
    <xf numFmtId="0" fontId="0" fillId="0" borderId="5" xfId="0" applyBorder="1" applyAlignment="1">
      <alignment horizontal="center" vertical="center"/>
    </xf>
    <xf numFmtId="0" fontId="4" fillId="0" borderId="0" xfId="0" applyFont="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165" fontId="0" fillId="0" borderId="0" xfId="0" applyNumberFormat="1" applyAlignment="1">
      <alignment horizontal="center" vertical="center"/>
    </xf>
    <xf numFmtId="11" fontId="0" fillId="0" borderId="0" xfId="0" applyNumberFormat="1" applyAlignment="1">
      <alignment horizontal="center" vertical="center"/>
    </xf>
    <xf numFmtId="0" fontId="11" fillId="0" borderId="0" xfId="0" applyFont="1" applyAlignment="1">
      <alignment horizontal="left" vertical="center"/>
    </xf>
    <xf numFmtId="1" fontId="0" fillId="0" borderId="0" xfId="0" applyNumberFormat="1" applyBorder="1" applyAlignment="1">
      <alignment horizontal="center" vertical="center"/>
    </xf>
    <xf numFmtId="0" fontId="18" fillId="0" borderId="2" xfId="0" applyFont="1" applyBorder="1" applyAlignment="1">
      <alignment horizontal="center" vertical="center"/>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0" fillId="0" borderId="13" xfId="0" applyBorder="1" applyAlignment="1">
      <alignment wrapText="1"/>
    </xf>
    <xf numFmtId="0" fontId="3" fillId="0" borderId="9" xfId="0" applyFont="1" applyFill="1" applyBorder="1" applyAlignment="1">
      <alignment wrapText="1"/>
    </xf>
    <xf numFmtId="3" fontId="19" fillId="0" borderId="24" xfId="0" applyNumberFormat="1" applyFont="1" applyFill="1" applyBorder="1" applyAlignment="1">
      <alignment horizontal="center" vertical="center"/>
    </xf>
    <xf numFmtId="0" fontId="3" fillId="0" borderId="11" xfId="0" applyFont="1" applyFill="1" applyBorder="1" applyAlignment="1">
      <alignment wrapText="1"/>
    </xf>
    <xf numFmtId="0" fontId="9" fillId="0" borderId="0" xfId="0" applyFont="1" applyBorder="1" applyAlignment="1">
      <alignment wrapText="1"/>
    </xf>
    <xf numFmtId="0" fontId="19" fillId="0" borderId="7" xfId="0" applyFont="1" applyBorder="1" applyAlignment="1">
      <alignment horizontal="center" vertical="center"/>
    </xf>
    <xf numFmtId="0" fontId="19" fillId="9" borderId="10" xfId="0" applyFont="1" applyFill="1" applyBorder="1" applyAlignment="1">
      <alignment horizontal="center" vertical="center"/>
    </xf>
    <xf numFmtId="3" fontId="19" fillId="0" borderId="23" xfId="0" applyNumberFormat="1" applyFont="1" applyFill="1" applyBorder="1" applyAlignment="1">
      <alignment horizontal="center" vertical="center"/>
    </xf>
    <xf numFmtId="0" fontId="19" fillId="0" borderId="2" xfId="0" applyFont="1" applyBorder="1" applyAlignment="1">
      <alignment horizontal="center" vertical="center"/>
    </xf>
    <xf numFmtId="0" fontId="0" fillId="0" borderId="0" xfId="0" applyFill="1" applyAlignment="1">
      <alignment horizontal="center"/>
    </xf>
    <xf numFmtId="0" fontId="0" fillId="0" borderId="0" xfId="0" applyFill="1" applyAlignment="1">
      <alignment horizontal="center" vertical="center"/>
    </xf>
    <xf numFmtId="0" fontId="19" fillId="0" borderId="14" xfId="0" applyFont="1" applyFill="1" applyBorder="1" applyAlignment="1">
      <alignment horizontal="center" vertical="center"/>
    </xf>
    <xf numFmtId="2" fontId="19" fillId="0" borderId="14" xfId="0" applyNumberFormat="1" applyFont="1" applyFill="1" applyBorder="1" applyAlignment="1">
      <alignment horizontal="center" vertical="center"/>
    </xf>
    <xf numFmtId="164" fontId="19" fillId="0" borderId="14" xfId="0" applyNumberFormat="1" applyFont="1" applyFill="1" applyBorder="1" applyAlignment="1">
      <alignment horizontal="center" vertical="center"/>
    </xf>
    <xf numFmtId="0" fontId="19" fillId="0" borderId="3" xfId="0" applyFont="1" applyBorder="1" applyAlignment="1">
      <alignment horizontal="center" vertical="center"/>
    </xf>
    <xf numFmtId="0" fontId="4" fillId="0" borderId="0" xfId="0" applyFont="1" applyBorder="1" applyAlignment="1">
      <alignment horizontal="center" vertical="center"/>
    </xf>
    <xf numFmtId="11" fontId="19" fillId="0" borderId="0" xfId="0" applyNumberFormat="1" applyFont="1" applyBorder="1" applyAlignment="1">
      <alignment horizontal="center" vertical="center"/>
    </xf>
    <xf numFmtId="0" fontId="18" fillId="0" borderId="1"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11" fontId="19" fillId="0" borderId="5" xfId="0" applyNumberFormat="1" applyFont="1" applyBorder="1" applyAlignment="1">
      <alignment horizontal="center" vertical="center"/>
    </xf>
    <xf numFmtId="11" fontId="19" fillId="0" borderId="4" xfId="0" applyNumberFormat="1" applyFont="1" applyBorder="1" applyAlignment="1">
      <alignment horizontal="center" vertical="center"/>
    </xf>
    <xf numFmtId="11" fontId="19" fillId="0" borderId="6" xfId="0" applyNumberFormat="1" applyFont="1" applyBorder="1" applyAlignment="1">
      <alignment horizontal="center" vertical="center"/>
    </xf>
    <xf numFmtId="11" fontId="19" fillId="0" borderId="8" xfId="0" applyNumberFormat="1" applyFont="1" applyBorder="1" applyAlignment="1">
      <alignment horizontal="center" vertical="center"/>
    </xf>
    <xf numFmtId="0" fontId="18" fillId="5" borderId="0" xfId="0" applyFont="1" applyFill="1" applyBorder="1" applyAlignment="1">
      <alignment horizontal="center" vertical="center" wrapText="1"/>
    </xf>
    <xf numFmtId="0" fontId="0" fillId="0" borderId="0" xfId="0" applyBorder="1" applyAlignment="1">
      <alignment horizontal="center"/>
    </xf>
    <xf numFmtId="0" fontId="0" fillId="0" borderId="7" xfId="0" applyBorder="1" applyAlignment="1">
      <alignment horizontal="center"/>
    </xf>
    <xf numFmtId="11" fontId="0" fillId="0" borderId="0" xfId="0" applyNumberFormat="1" applyFill="1" applyBorder="1" applyAlignment="1">
      <alignment horizontal="center"/>
    </xf>
    <xf numFmtId="164" fontId="0" fillId="0" borderId="0" xfId="0" applyNumberFormat="1" applyBorder="1" applyAlignment="1">
      <alignment horizontal="center" vertical="center"/>
    </xf>
    <xf numFmtId="164" fontId="0" fillId="0" borderId="5" xfId="0" applyNumberFormat="1" applyFill="1" applyBorder="1" applyAlignment="1">
      <alignment horizontal="center" vertical="center"/>
    </xf>
    <xf numFmtId="11" fontId="0" fillId="0" borderId="0" xfId="0" applyNumberFormat="1" applyBorder="1" applyAlignment="1">
      <alignment horizontal="center" vertical="center"/>
    </xf>
    <xf numFmtId="11" fontId="0" fillId="0" borderId="5" xfId="0" applyNumberFormat="1" applyFill="1" applyBorder="1" applyAlignment="1">
      <alignment horizontal="center" vertical="center"/>
    </xf>
    <xf numFmtId="0" fontId="0" fillId="0" borderId="7" xfId="0" applyFill="1" applyBorder="1" applyAlignment="1">
      <alignment horizontal="center" vertical="center"/>
    </xf>
    <xf numFmtId="11" fontId="0" fillId="0" borderId="0" xfId="0" applyNumberFormat="1" applyFill="1" applyBorder="1" applyAlignment="1">
      <alignment horizontal="center" vertical="center"/>
    </xf>
    <xf numFmtId="0" fontId="0" fillId="6" borderId="3" xfId="0" applyFill="1" applyBorder="1" applyAlignment="1">
      <alignment horizontal="center" vertical="center" wrapText="1"/>
    </xf>
    <xf numFmtId="1" fontId="0" fillId="0" borderId="0" xfId="0" applyNumberFormat="1" applyFill="1" applyBorder="1" applyAlignment="1">
      <alignment horizontal="center" vertical="center" wrapText="1"/>
    </xf>
    <xf numFmtId="1" fontId="0" fillId="0" borderId="0" xfId="0" applyNumberFormat="1" applyFill="1" applyBorder="1" applyAlignment="1">
      <alignment horizontal="center" vertical="center"/>
    </xf>
    <xf numFmtId="11" fontId="0" fillId="0" borderId="5" xfId="0" applyNumberFormat="1" applyBorder="1" applyAlignment="1">
      <alignment horizontal="center" vertical="center"/>
    </xf>
    <xf numFmtId="0" fontId="0" fillId="0" borderId="8"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0" fontId="0" fillId="6" borderId="10" xfId="0" applyFill="1" applyBorder="1" applyAlignment="1">
      <alignment horizontal="center" vertical="center"/>
    </xf>
    <xf numFmtId="11" fontId="0" fillId="0" borderId="14" xfId="0" applyNumberFormat="1" applyBorder="1" applyAlignment="1">
      <alignment horizontal="center" vertical="center"/>
    </xf>
    <xf numFmtId="11" fontId="0" fillId="0" borderId="16" xfId="1" applyNumberFormat="1" applyFont="1" applyBorder="1" applyAlignment="1">
      <alignment horizontal="center" vertical="center"/>
    </xf>
    <xf numFmtId="0" fontId="4" fillId="6" borderId="0" xfId="0" applyFont="1" applyFill="1" applyAlignment="1">
      <alignment horizontal="center" vertical="center"/>
    </xf>
    <xf numFmtId="9" fontId="0" fillId="0" borderId="0" xfId="0" applyNumberFormat="1" applyBorder="1" applyAlignment="1">
      <alignment horizontal="center" vertical="center"/>
    </xf>
    <xf numFmtId="0" fontId="0" fillId="6" borderId="2" xfId="0" applyFill="1" applyBorder="1" applyAlignment="1">
      <alignment horizontal="center" vertical="center"/>
    </xf>
    <xf numFmtId="0" fontId="0" fillId="6" borderId="3" xfId="0" applyFill="1" applyBorder="1" applyAlignment="1">
      <alignment horizontal="center" vertical="center"/>
    </xf>
    <xf numFmtId="0" fontId="0" fillId="0" borderId="0" xfId="0" applyBorder="1" applyAlignment="1">
      <alignment horizontal="center" vertical="center" wrapText="1"/>
    </xf>
    <xf numFmtId="0" fontId="0" fillId="0" borderId="5" xfId="0" applyBorder="1" applyAlignment="1">
      <alignment horizontal="center" vertical="center" wrapText="1"/>
    </xf>
    <xf numFmtId="11" fontId="0" fillId="0" borderId="7" xfId="1" applyNumberFormat="1" applyFont="1" applyBorder="1" applyAlignment="1">
      <alignment horizontal="center" vertical="center"/>
    </xf>
    <xf numFmtId="1" fontId="0" fillId="0" borderId="8" xfId="0" applyNumberFormat="1" applyFill="1" applyBorder="1" applyAlignment="1">
      <alignment horizontal="center" vertical="center"/>
    </xf>
    <xf numFmtId="9" fontId="0" fillId="0" borderId="7" xfId="2" applyFont="1" applyBorder="1" applyAlignment="1">
      <alignment horizontal="center" vertical="center"/>
    </xf>
    <xf numFmtId="166" fontId="0" fillId="0" borderId="0" xfId="0" applyNumberFormat="1" applyFill="1" applyBorder="1" applyAlignment="1">
      <alignment horizontal="center" vertical="center"/>
    </xf>
    <xf numFmtId="164" fontId="0" fillId="0" borderId="7" xfId="0" applyNumberFormat="1" applyBorder="1" applyAlignment="1">
      <alignment horizontal="center" vertical="center"/>
    </xf>
    <xf numFmtId="44" fontId="0" fillId="0" borderId="0" xfId="3" applyFont="1" applyAlignment="1">
      <alignment horizontal="center" vertical="center"/>
    </xf>
    <xf numFmtId="1" fontId="0" fillId="0" borderId="0" xfId="0" applyNumberFormat="1" applyFill="1" applyAlignment="1">
      <alignment horizontal="center" vertical="center"/>
    </xf>
    <xf numFmtId="0" fontId="0" fillId="6" borderId="15" xfId="0" applyFill="1" applyBorder="1" applyAlignment="1">
      <alignment horizontal="center" vertical="center"/>
    </xf>
    <xf numFmtId="0" fontId="2" fillId="0" borderId="0" xfId="0" applyFont="1" applyBorder="1" applyAlignment="1">
      <alignment horizontal="center" vertical="center" wrapText="1"/>
    </xf>
    <xf numFmtId="9" fontId="0" fillId="0" borderId="0" xfId="2" applyFont="1" applyBorder="1" applyAlignment="1">
      <alignment horizontal="center" vertical="center"/>
    </xf>
    <xf numFmtId="0" fontId="2" fillId="0" borderId="5" xfId="0" applyFont="1" applyBorder="1" applyAlignment="1">
      <alignment horizontal="center" vertical="center" wrapText="1"/>
    </xf>
    <xf numFmtId="11" fontId="0" fillId="0" borderId="8" xfId="0" applyNumberFormat="1" applyBorder="1" applyAlignment="1">
      <alignment horizontal="center" vertical="center"/>
    </xf>
    <xf numFmtId="169" fontId="19" fillId="0" borderId="0" xfId="0" applyNumberFormat="1" applyFont="1" applyBorder="1"/>
    <xf numFmtId="0" fontId="4" fillId="0" borderId="17" xfId="0" applyFont="1" applyBorder="1"/>
    <xf numFmtId="0" fontId="4" fillId="0" borderId="26" xfId="0" applyFont="1" applyBorder="1"/>
    <xf numFmtId="0" fontId="0" fillId="0" borderId="27" xfId="0" applyBorder="1" applyAlignment="1">
      <alignment wrapText="1"/>
    </xf>
    <xf numFmtId="0" fontId="19" fillId="0" borderId="0" xfId="0" applyFont="1" applyFill="1"/>
    <xf numFmtId="0" fontId="0" fillId="0" borderId="0" xfId="0" applyNumberFormat="1" applyBorder="1" applyAlignment="1">
      <alignment horizontal="center" vertical="center"/>
    </xf>
    <xf numFmtId="0" fontId="0" fillId="4" borderId="0" xfId="0" applyFill="1"/>
    <xf numFmtId="0" fontId="0" fillId="7" borderId="0" xfId="0" applyFill="1"/>
    <xf numFmtId="0" fontId="0" fillId="11" borderId="0" xfId="0" applyFill="1"/>
    <xf numFmtId="0" fontId="0" fillId="12" borderId="0" xfId="0" applyFill="1"/>
    <xf numFmtId="0" fontId="0" fillId="4" borderId="0" xfId="0" applyFill="1" applyBorder="1" applyAlignment="1">
      <alignment horizontal="center" vertical="center" wrapText="1"/>
    </xf>
    <xf numFmtId="0" fontId="0" fillId="0" borderId="4" xfId="0" applyBorder="1" applyAlignment="1">
      <alignment horizontal="left" vertical="center"/>
    </xf>
    <xf numFmtId="0" fontId="0" fillId="0" borderId="4" xfId="0" applyFill="1" applyBorder="1" applyAlignment="1">
      <alignment horizontal="left" vertical="center"/>
    </xf>
    <xf numFmtId="0" fontId="0" fillId="0" borderId="6" xfId="0" applyFill="1" applyBorder="1" applyAlignment="1">
      <alignment horizontal="left" vertical="center"/>
    </xf>
    <xf numFmtId="0" fontId="0" fillId="0" borderId="0" xfId="0" applyFill="1" applyAlignment="1">
      <alignment horizontal="left" vertical="center"/>
    </xf>
    <xf numFmtId="0" fontId="0" fillId="0" borderId="5" xfId="0" applyBorder="1" applyAlignment="1">
      <alignment horizontal="left" vertical="center"/>
    </xf>
    <xf numFmtId="0" fontId="0" fillId="0" borderId="5" xfId="0" applyFill="1" applyBorder="1" applyAlignment="1">
      <alignment horizontal="left" vertical="center"/>
    </xf>
    <xf numFmtId="11" fontId="0" fillId="0" borderId="5" xfId="0" applyNumberFormat="1" applyBorder="1" applyAlignment="1">
      <alignment horizontal="left" vertical="center"/>
    </xf>
    <xf numFmtId="11" fontId="0" fillId="0" borderId="0" xfId="0" applyNumberFormat="1" applyAlignment="1">
      <alignment horizontal="left" vertical="center"/>
    </xf>
    <xf numFmtId="170" fontId="0" fillId="12" borderId="0" xfId="0" applyNumberFormat="1" applyFill="1" applyBorder="1" applyAlignment="1">
      <alignment horizontal="center" vertical="center"/>
    </xf>
    <xf numFmtId="170" fontId="0" fillId="12" borderId="7" xfId="0" applyNumberFormat="1" applyFill="1" applyBorder="1" applyAlignment="1">
      <alignment horizontal="center" vertical="center"/>
    </xf>
    <xf numFmtId="0" fontId="8" fillId="0" borderId="0" xfId="0" applyFont="1"/>
    <xf numFmtId="0" fontId="2" fillId="11" borderId="0" xfId="0" applyFont="1" applyFill="1"/>
    <xf numFmtId="0" fontId="19" fillId="11" borderId="0" xfId="0" applyFont="1" applyFill="1" applyBorder="1"/>
    <xf numFmtId="0" fontId="19" fillId="11" borderId="0" xfId="0" applyFont="1" applyFill="1" applyBorder="1" applyAlignment="1">
      <alignment horizontal="center" vertical="center"/>
    </xf>
    <xf numFmtId="0" fontId="0" fillId="11" borderId="0" xfId="0" applyFill="1" applyAlignment="1">
      <alignment horizontal="center" vertical="center"/>
    </xf>
    <xf numFmtId="0" fontId="0" fillId="11" borderId="0" xfId="0" applyFill="1" applyAlignment="1">
      <alignment horizontal="left" vertical="center"/>
    </xf>
    <xf numFmtId="0" fontId="0" fillId="11" borderId="0" xfId="0" applyFill="1" applyAlignment="1">
      <alignment wrapText="1"/>
    </xf>
    <xf numFmtId="11" fontId="0" fillId="11" borderId="0" xfId="0" applyNumberFormat="1" applyFill="1"/>
    <xf numFmtId="0" fontId="19" fillId="11" borderId="0" xfId="0" applyFont="1" applyFill="1" applyAlignment="1">
      <alignment horizontal="center" vertical="center"/>
    </xf>
    <xf numFmtId="0" fontId="19" fillId="11" borderId="0" xfId="0" applyFont="1" applyFill="1"/>
    <xf numFmtId="0" fontId="4" fillId="11" borderId="0" xfId="0" applyFont="1" applyFill="1" applyAlignment="1">
      <alignment horizontal="center" vertical="center"/>
    </xf>
    <xf numFmtId="0" fontId="4" fillId="11" borderId="0" xfId="0" applyFont="1" applyFill="1" applyBorder="1" applyAlignment="1">
      <alignment horizontal="center" vertical="center"/>
    </xf>
    <xf numFmtId="0" fontId="16" fillId="11" borderId="0" xfId="0" applyFont="1" applyFill="1" applyBorder="1" applyAlignment="1">
      <alignment horizontal="center" vertical="center"/>
    </xf>
    <xf numFmtId="0" fontId="3" fillId="11" borderId="0" xfId="0" applyFont="1" applyFill="1" applyBorder="1"/>
    <xf numFmtId="0" fontId="0" fillId="11" borderId="0" xfId="0" applyFill="1" applyBorder="1" applyAlignment="1">
      <alignment horizontal="center" vertical="center"/>
    </xf>
    <xf numFmtId="0" fontId="0" fillId="11" borderId="0" xfId="0" applyFill="1" applyBorder="1"/>
    <xf numFmtId="0" fontId="0" fillId="11" borderId="0" xfId="0" applyFill="1" applyBorder="1" applyAlignment="1">
      <alignment wrapText="1"/>
    </xf>
    <xf numFmtId="164" fontId="0" fillId="11" borderId="0" xfId="0" applyNumberFormat="1" applyFill="1" applyBorder="1" applyAlignment="1">
      <alignment horizontal="center" vertical="center"/>
    </xf>
    <xf numFmtId="1" fontId="0" fillId="11" borderId="0" xfId="0" applyNumberFormat="1" applyFill="1" applyBorder="1"/>
    <xf numFmtId="0" fontId="4" fillId="11" borderId="0" xfId="0" applyFont="1" applyFill="1"/>
    <xf numFmtId="0" fontId="4" fillId="11" borderId="0" xfId="0" applyFont="1" applyFill="1" applyBorder="1"/>
    <xf numFmtId="0" fontId="9" fillId="11" borderId="0" xfId="0" applyFont="1" applyFill="1" applyBorder="1"/>
    <xf numFmtId="44" fontId="0" fillId="11" borderId="0" xfId="3" applyFont="1" applyFill="1" applyBorder="1"/>
    <xf numFmtId="11" fontId="0" fillId="11" borderId="0" xfId="0" applyNumberFormat="1" applyFill="1" applyBorder="1"/>
    <xf numFmtId="2" fontId="17" fillId="11" borderId="0" xfId="0" applyNumberFormat="1" applyFont="1" applyFill="1" applyBorder="1" applyAlignment="1" applyProtection="1"/>
    <xf numFmtId="164" fontId="0" fillId="11" borderId="0" xfId="0" applyNumberFormat="1" applyFill="1" applyBorder="1"/>
    <xf numFmtId="2" fontId="0" fillId="11" borderId="0" xfId="0" applyNumberFormat="1" applyFill="1" applyBorder="1"/>
    <xf numFmtId="164" fontId="3" fillId="11" borderId="0" xfId="0" applyNumberFormat="1" applyFont="1" applyFill="1" applyBorder="1"/>
    <xf numFmtId="3" fontId="0" fillId="11" borderId="0" xfId="0" applyNumberFormat="1" applyFill="1"/>
    <xf numFmtId="3" fontId="3" fillId="11" borderId="0" xfId="0" applyNumberFormat="1" applyFont="1" applyFill="1"/>
    <xf numFmtId="0" fontId="3" fillId="11" borderId="0" xfId="0" applyFont="1" applyFill="1"/>
    <xf numFmtId="0" fontId="4" fillId="11" borderId="0" xfId="0" applyFont="1" applyFill="1" applyAlignment="1">
      <alignment wrapText="1"/>
    </xf>
    <xf numFmtId="167" fontId="0" fillId="11" borderId="0" xfId="0" applyNumberFormat="1" applyFill="1"/>
    <xf numFmtId="3" fontId="0" fillId="11" borderId="0" xfId="3" applyNumberFormat="1" applyFont="1" applyFill="1"/>
    <xf numFmtId="2" fontId="0" fillId="11" borderId="0" xfId="0" applyNumberFormat="1" applyFill="1"/>
    <xf numFmtId="0" fontId="0" fillId="11" borderId="0" xfId="0" applyFill="1" applyAlignment="1">
      <alignment horizontal="center"/>
    </xf>
    <xf numFmtId="0" fontId="12" fillId="11" borderId="0" xfId="0" applyFont="1" applyFill="1" applyBorder="1"/>
    <xf numFmtId="166" fontId="0" fillId="11" borderId="0" xfId="0" applyNumberFormat="1" applyFill="1" applyBorder="1"/>
    <xf numFmtId="0" fontId="0" fillId="11" borderId="0" xfId="0" quotePrefix="1" applyFill="1" applyBorder="1" applyAlignment="1">
      <alignment horizontal="center" vertical="center"/>
    </xf>
    <xf numFmtId="2" fontId="0" fillId="11" borderId="0" xfId="0" applyNumberFormat="1" applyFill="1" applyBorder="1" applyAlignment="1">
      <alignment horizontal="center" vertical="center"/>
    </xf>
    <xf numFmtId="0" fontId="19" fillId="11" borderId="0" xfId="0" applyFont="1" applyFill="1" applyBorder="1" applyAlignment="1">
      <alignment horizontal="left" vertical="center"/>
    </xf>
    <xf numFmtId="0" fontId="19" fillId="11" borderId="0" xfId="0" applyFont="1" applyFill="1" applyBorder="1" applyAlignment="1">
      <alignment wrapText="1"/>
    </xf>
    <xf numFmtId="0" fontId="18" fillId="11" borderId="0" xfId="0" applyFont="1" applyFill="1" applyAlignment="1">
      <alignment wrapText="1"/>
    </xf>
    <xf numFmtId="0" fontId="19" fillId="0" borderId="10" xfId="0" applyFont="1" applyFill="1" applyBorder="1" applyAlignment="1">
      <alignment horizontal="center" vertical="center"/>
    </xf>
    <xf numFmtId="0" fontId="19" fillId="0" borderId="27" xfId="0" applyFont="1" applyFill="1" applyBorder="1"/>
    <xf numFmtId="0" fontId="19" fillId="0" borderId="27" xfId="0" applyFont="1" applyFill="1" applyBorder="1" applyAlignment="1">
      <alignment horizontal="center" vertical="center"/>
    </xf>
    <xf numFmtId="0" fontId="18" fillId="0" borderId="27" xfId="0" applyFont="1" applyFill="1" applyBorder="1" applyAlignment="1">
      <alignment horizontal="center" vertical="center" wrapText="1"/>
    </xf>
    <xf numFmtId="164" fontId="19" fillId="0" borderId="27" xfId="0" applyNumberFormat="1" applyFont="1" applyFill="1" applyBorder="1" applyAlignment="1">
      <alignment horizontal="center" vertical="center"/>
    </xf>
    <xf numFmtId="9" fontId="19" fillId="0" borderId="27" xfId="2" applyFont="1" applyFill="1" applyBorder="1" applyAlignment="1">
      <alignment horizontal="center" vertical="center"/>
    </xf>
    <xf numFmtId="0" fontId="19" fillId="7" borderId="27" xfId="0" applyFont="1" applyFill="1" applyBorder="1" applyAlignment="1">
      <alignment horizontal="center" vertical="center"/>
    </xf>
    <xf numFmtId="164" fontId="19" fillId="7" borderId="27" xfId="0" applyNumberFormat="1" applyFont="1" applyFill="1" applyBorder="1" applyAlignment="1">
      <alignment horizontal="center" vertical="center"/>
    </xf>
    <xf numFmtId="9" fontId="19" fillId="7" borderId="27" xfId="0" applyNumberFormat="1" applyFont="1" applyFill="1" applyBorder="1" applyAlignment="1">
      <alignment horizontal="center" vertical="center"/>
    </xf>
    <xf numFmtId="1" fontId="19" fillId="7" borderId="27" xfId="0" applyNumberFormat="1" applyFont="1" applyFill="1" applyBorder="1" applyAlignment="1">
      <alignment horizontal="center" vertical="center"/>
    </xf>
    <xf numFmtId="164" fontId="4" fillId="7" borderId="0" xfId="0" applyNumberFormat="1" applyFont="1" applyFill="1" applyBorder="1" applyAlignment="1">
      <alignment horizontal="center" vertical="center"/>
    </xf>
    <xf numFmtId="164" fontId="19" fillId="7" borderId="0" xfId="0" applyNumberFormat="1" applyFont="1" applyFill="1" applyBorder="1" applyAlignment="1">
      <alignment horizontal="center" vertical="center"/>
    </xf>
    <xf numFmtId="9" fontId="4" fillId="7" borderId="5" xfId="2" applyNumberFormat="1" applyFont="1" applyFill="1" applyBorder="1" applyAlignment="1">
      <alignment horizontal="center" vertical="center"/>
    </xf>
    <xf numFmtId="0" fontId="19" fillId="0" borderId="4" xfId="0" applyFont="1" applyBorder="1"/>
    <xf numFmtId="0" fontId="19" fillId="0" borderId="6" xfId="0" applyFont="1" applyBorder="1"/>
    <xf numFmtId="0" fontId="20" fillId="0" borderId="1" xfId="0" applyFont="1" applyBorder="1"/>
    <xf numFmtId="0" fontId="4" fillId="0" borderId="2" xfId="0" applyFont="1" applyBorder="1" applyAlignment="1">
      <alignment horizontal="center" vertical="center"/>
    </xf>
    <xf numFmtId="0" fontId="4" fillId="0" borderId="4" xfId="0" applyFont="1" applyBorder="1"/>
    <xf numFmtId="0" fontId="4" fillId="0" borderId="6" xfId="0" applyFont="1" applyBorder="1"/>
    <xf numFmtId="164" fontId="19" fillId="7" borderId="7" xfId="0" applyNumberFormat="1" applyFont="1" applyFill="1" applyBorder="1" applyAlignment="1">
      <alignment horizontal="center" vertical="center"/>
    </xf>
    <xf numFmtId="164" fontId="4" fillId="7" borderId="7" xfId="0" applyNumberFormat="1" applyFont="1" applyFill="1" applyBorder="1" applyAlignment="1">
      <alignment horizontal="center" vertical="center"/>
    </xf>
    <xf numFmtId="9" fontId="4" fillId="7" borderId="8" xfId="2" applyNumberFormat="1" applyFont="1" applyFill="1" applyBorder="1" applyAlignment="1">
      <alignment horizontal="center" vertical="center"/>
    </xf>
    <xf numFmtId="0" fontId="18" fillId="0" borderId="30" xfId="0" applyFont="1" applyBorder="1"/>
    <xf numFmtId="0" fontId="18" fillId="0" borderId="31" xfId="0" applyFont="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23" xfId="0" applyFont="1" applyBorder="1"/>
    <xf numFmtId="0" fontId="19" fillId="0" borderId="17" xfId="0" applyFont="1" applyBorder="1"/>
    <xf numFmtId="9" fontId="4" fillId="0" borderId="17" xfId="2" applyFont="1" applyBorder="1"/>
    <xf numFmtId="0" fontId="4" fillId="0" borderId="26" xfId="0" applyFont="1" applyBorder="1" applyAlignment="1">
      <alignment horizontal="center" vertical="center"/>
    </xf>
    <xf numFmtId="0" fontId="4" fillId="7" borderId="17" xfId="0" applyFont="1" applyFill="1" applyBorder="1" applyAlignment="1">
      <alignment horizontal="center" vertical="center"/>
    </xf>
    <xf numFmtId="1" fontId="4" fillId="7" borderId="17" xfId="0" applyNumberFormat="1" applyFont="1" applyFill="1" applyBorder="1" applyAlignment="1">
      <alignment horizontal="center" vertical="center"/>
    </xf>
    <xf numFmtId="1" fontId="19" fillId="7" borderId="17" xfId="0" applyNumberFormat="1" applyFont="1" applyFill="1" applyBorder="1" applyAlignment="1">
      <alignment horizontal="center" vertical="center"/>
    </xf>
    <xf numFmtId="0" fontId="4" fillId="7" borderId="26" xfId="0" applyFont="1" applyFill="1" applyBorder="1" applyAlignment="1">
      <alignment horizontal="center" vertical="center"/>
    </xf>
    <xf numFmtId="1" fontId="19" fillId="7" borderId="0" xfId="0" applyNumberFormat="1" applyFont="1" applyFill="1" applyBorder="1" applyAlignment="1">
      <alignment horizontal="center" vertical="center"/>
    </xf>
    <xf numFmtId="1" fontId="4" fillId="7" borderId="0" xfId="0" applyNumberFormat="1" applyFont="1" applyFill="1" applyBorder="1" applyAlignment="1">
      <alignment horizontal="center" vertical="center"/>
    </xf>
    <xf numFmtId="0" fontId="19" fillId="7" borderId="0" xfId="0" applyFont="1" applyFill="1" applyBorder="1" applyAlignment="1">
      <alignment horizontal="center" vertical="center"/>
    </xf>
    <xf numFmtId="0" fontId="19" fillId="7" borderId="7" xfId="0" applyFont="1" applyFill="1" applyBorder="1" applyAlignment="1">
      <alignment horizontal="center" vertical="center"/>
    </xf>
    <xf numFmtId="1" fontId="19" fillId="7" borderId="26" xfId="0" applyNumberFormat="1" applyFont="1" applyFill="1" applyBorder="1" applyAlignment="1">
      <alignment horizontal="center" vertical="center"/>
    </xf>
    <xf numFmtId="0" fontId="4" fillId="7" borderId="0" xfId="0" applyFont="1" applyFill="1" applyBorder="1" applyAlignment="1">
      <alignment horizontal="center" vertical="center"/>
    </xf>
    <xf numFmtId="1" fontId="3" fillId="7" borderId="17" xfId="0" applyNumberFormat="1" applyFont="1" applyFill="1" applyBorder="1" applyAlignment="1">
      <alignment horizontal="center" vertical="center"/>
    </xf>
    <xf numFmtId="1" fontId="3" fillId="7" borderId="26" xfId="0" applyNumberFormat="1" applyFont="1" applyFill="1" applyBorder="1" applyAlignment="1">
      <alignment horizontal="center" vertical="center"/>
    </xf>
    <xf numFmtId="1" fontId="4" fillId="7" borderId="17" xfId="1" applyNumberFormat="1" applyFont="1" applyFill="1" applyBorder="1" applyAlignment="1">
      <alignment horizontal="center" vertical="center"/>
    </xf>
    <xf numFmtId="1" fontId="19" fillId="7" borderId="7" xfId="0" applyNumberFormat="1" applyFont="1" applyFill="1" applyBorder="1" applyAlignment="1">
      <alignment horizontal="center" vertical="center"/>
    </xf>
    <xf numFmtId="1" fontId="4" fillId="7" borderId="26" xfId="1" applyNumberFormat="1" applyFont="1" applyFill="1" applyBorder="1" applyAlignment="1">
      <alignment horizontal="center" vertical="center"/>
    </xf>
    <xf numFmtId="3" fontId="3" fillId="7" borderId="5" xfId="1" applyNumberFormat="1" applyFont="1" applyFill="1" applyBorder="1" applyAlignment="1">
      <alignment horizontal="center" vertical="center"/>
    </xf>
    <xf numFmtId="3" fontId="3" fillId="7" borderId="8" xfId="1" applyNumberFormat="1" applyFont="1" applyFill="1" applyBorder="1" applyAlignment="1">
      <alignment horizontal="center" vertical="center"/>
    </xf>
    <xf numFmtId="0" fontId="19" fillId="0" borderId="30" xfId="0" applyFont="1" applyFill="1" applyBorder="1"/>
    <xf numFmtId="0" fontId="19" fillId="0" borderId="31" xfId="0" applyFont="1" applyFill="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0" xfId="0" applyFont="1" applyBorder="1" applyAlignment="1">
      <alignment wrapText="1"/>
    </xf>
    <xf numFmtId="9" fontId="19" fillId="0" borderId="31" xfId="2" applyFont="1" applyBorder="1" applyAlignment="1">
      <alignment horizontal="center" vertical="center"/>
    </xf>
    <xf numFmtId="0" fontId="19" fillId="0" borderId="0" xfId="0" applyFont="1" applyFill="1" applyAlignment="1">
      <alignment horizontal="center" vertical="center"/>
    </xf>
    <xf numFmtId="0" fontId="20" fillId="9" borderId="0" xfId="0" applyFont="1" applyFill="1"/>
    <xf numFmtId="0" fontId="18" fillId="9" borderId="4"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8" fillId="9" borderId="0" xfId="0" applyFont="1" applyFill="1" applyBorder="1" applyAlignment="1">
      <alignment horizontal="center" vertical="center" wrapText="1"/>
    </xf>
    <xf numFmtId="0" fontId="18" fillId="0" borderId="0" xfId="0" applyFont="1" applyFill="1" applyAlignment="1">
      <alignment horizontal="left" vertical="center"/>
    </xf>
    <xf numFmtId="0" fontId="19" fillId="0" borderId="4" xfId="0" applyFont="1" applyBorder="1" applyAlignment="1">
      <alignment horizontal="right" vertical="center"/>
    </xf>
    <xf numFmtId="0" fontId="19" fillId="0" borderId="4" xfId="0" applyFont="1" applyFill="1" applyBorder="1" applyAlignment="1">
      <alignment horizontal="right" vertical="center"/>
    </xf>
    <xf numFmtId="11" fontId="19" fillId="12" borderId="0" xfId="0" applyNumberFormat="1" applyFont="1" applyFill="1" applyBorder="1" applyAlignment="1">
      <alignment horizontal="center" vertical="center"/>
    </xf>
    <xf numFmtId="0" fontId="19" fillId="7" borderId="31" xfId="0" applyFont="1" applyFill="1" applyBorder="1" applyAlignment="1">
      <alignment horizontal="center" vertical="center"/>
    </xf>
    <xf numFmtId="0" fontId="20" fillId="0" borderId="1" xfId="0" applyFont="1" applyFill="1" applyBorder="1"/>
    <xf numFmtId="0" fontId="36" fillId="0" borderId="2" xfId="0" applyFont="1" applyFill="1" applyBorder="1" applyAlignment="1">
      <alignment horizontal="center" wrapText="1"/>
    </xf>
    <xf numFmtId="0" fontId="36" fillId="0" borderId="3" xfId="0" applyFont="1" applyFill="1" applyBorder="1" applyAlignment="1">
      <alignment horizontal="center" wrapText="1"/>
    </xf>
    <xf numFmtId="0" fontId="32" fillId="0" borderId="4" xfId="0" applyFont="1" applyFill="1" applyBorder="1"/>
    <xf numFmtId="11" fontId="19" fillId="0" borderId="7" xfId="0" applyNumberFormat="1" applyFont="1" applyBorder="1" applyAlignment="1">
      <alignment horizontal="center" vertical="center"/>
    </xf>
    <xf numFmtId="0" fontId="36" fillId="0" borderId="1" xfId="0" applyFont="1" applyFill="1" applyBorder="1" applyAlignment="1">
      <alignment horizontal="center" wrapText="1"/>
    </xf>
    <xf numFmtId="0" fontId="19" fillId="0" borderId="1" xfId="0" applyFont="1" applyBorder="1"/>
    <xf numFmtId="0" fontId="19" fillId="0" borderId="6" xfId="0" applyFont="1" applyFill="1" applyBorder="1"/>
    <xf numFmtId="11" fontId="19" fillId="7" borderId="4" xfId="0" applyNumberFormat="1" applyFont="1" applyFill="1" applyBorder="1" applyAlignment="1">
      <alignment horizontal="center" vertical="center"/>
    </xf>
    <xf numFmtId="11" fontId="19" fillId="7" borderId="6" xfId="0" applyNumberFormat="1" applyFont="1" applyFill="1" applyBorder="1" applyAlignment="1">
      <alignment horizontal="center" vertical="center"/>
    </xf>
    <xf numFmtId="0" fontId="18" fillId="0" borderId="6" xfId="0" applyFont="1" applyBorder="1"/>
    <xf numFmtId="11" fontId="19" fillId="0" borderId="6" xfId="0" applyNumberFormat="1" applyFont="1" applyFill="1" applyBorder="1" applyAlignment="1">
      <alignment horizontal="center" vertical="center" wrapText="1"/>
    </xf>
    <xf numFmtId="11" fontId="19" fillId="0" borderId="8" xfId="0" applyNumberFormat="1" applyFont="1" applyFill="1" applyBorder="1" applyAlignment="1">
      <alignment horizontal="center" vertical="center" wrapText="1"/>
    </xf>
    <xf numFmtId="11" fontId="19" fillId="0" borderId="7" xfId="0" applyNumberFormat="1" applyFont="1" applyFill="1" applyBorder="1" applyAlignment="1">
      <alignment horizontal="center" vertical="center" wrapText="1"/>
    </xf>
    <xf numFmtId="11" fontId="19" fillId="7" borderId="0" xfId="0" applyNumberFormat="1" applyFont="1" applyFill="1" applyBorder="1" applyAlignment="1">
      <alignment horizontal="center" vertical="center"/>
    </xf>
    <xf numFmtId="11" fontId="19" fillId="7" borderId="7" xfId="0" applyNumberFormat="1" applyFont="1" applyFill="1" applyBorder="1" applyAlignment="1">
      <alignment horizontal="center" vertical="center"/>
    </xf>
    <xf numFmtId="0" fontId="0" fillId="12" borderId="0" xfId="0" applyFill="1" applyBorder="1" applyAlignment="1">
      <alignment horizontal="center" vertical="center"/>
    </xf>
    <xf numFmtId="0" fontId="0" fillId="12" borderId="7" xfId="0" applyFill="1" applyBorder="1" applyAlignment="1">
      <alignment horizontal="center"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0" fillId="0" borderId="30" xfId="0" applyBorder="1" applyAlignment="1">
      <alignment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0" fillId="7" borderId="0" xfId="0" applyFill="1" applyBorder="1" applyAlignment="1">
      <alignment horizontal="center" vertical="center"/>
    </xf>
    <xf numFmtId="164" fontId="0" fillId="7" borderId="0" xfId="0" applyNumberFormat="1" applyFill="1" applyBorder="1" applyAlignment="1">
      <alignment horizontal="center" vertical="center"/>
    </xf>
    <xf numFmtId="3" fontId="0" fillId="7" borderId="7" xfId="1" applyNumberFormat="1" applyFont="1" applyFill="1" applyBorder="1" applyAlignment="1">
      <alignment horizontal="center" vertical="center"/>
    </xf>
    <xf numFmtId="0" fontId="0" fillId="7" borderId="5" xfId="0" applyFill="1" applyBorder="1" applyAlignment="1">
      <alignment horizontal="center" vertical="center"/>
    </xf>
    <xf numFmtId="164" fontId="0" fillId="7" borderId="5" xfId="0" applyNumberFormat="1" applyFill="1" applyBorder="1" applyAlignment="1">
      <alignment horizontal="center" vertical="center"/>
    </xf>
    <xf numFmtId="3" fontId="0" fillId="7" borderId="8" xfId="1" applyNumberFormat="1" applyFont="1" applyFill="1" applyBorder="1" applyAlignment="1">
      <alignment horizontal="center" vertical="center"/>
    </xf>
    <xf numFmtId="0" fontId="2" fillId="0" borderId="30" xfId="0" applyFont="1" applyBorder="1" applyAlignment="1">
      <alignment horizontal="center" vertical="center" wrapText="1"/>
    </xf>
    <xf numFmtId="11" fontId="0" fillId="7" borderId="4" xfId="0" applyNumberFormat="1" applyFill="1" applyBorder="1" applyAlignment="1">
      <alignment horizontal="center" vertical="center"/>
    </xf>
    <xf numFmtId="11" fontId="0" fillId="7" borderId="6" xfId="0" applyNumberFormat="1" applyFill="1" applyBorder="1" applyAlignment="1">
      <alignment horizontal="center" vertical="center"/>
    </xf>
    <xf numFmtId="11" fontId="0" fillId="7" borderId="0" xfId="0" applyNumberFormat="1" applyFill="1" applyBorder="1" applyAlignment="1">
      <alignment horizontal="center" vertical="center"/>
    </xf>
    <xf numFmtId="164" fontId="0" fillId="0" borderId="5" xfId="0" applyNumberFormat="1" applyFill="1" applyBorder="1" applyAlignment="1">
      <alignment horizontal="left" vertical="center"/>
    </xf>
    <xf numFmtId="11" fontId="0" fillId="0" borderId="5" xfId="0" applyNumberFormat="1" applyFill="1" applyBorder="1" applyAlignment="1">
      <alignment horizontal="left" vertical="center"/>
    </xf>
    <xf numFmtId="0" fontId="11" fillId="6" borderId="1" xfId="0" applyFont="1" applyFill="1" applyBorder="1"/>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0" fontId="3" fillId="0" borderId="6" xfId="0" applyFont="1" applyBorder="1"/>
    <xf numFmtId="3" fontId="3" fillId="0" borderId="8" xfId="0" applyNumberFormat="1" applyFont="1" applyBorder="1" applyAlignment="1">
      <alignment horizontal="center" vertical="center"/>
    </xf>
    <xf numFmtId="0" fontId="2" fillId="9" borderId="0" xfId="0" applyFont="1" applyFill="1" applyBorder="1" applyAlignment="1">
      <alignment wrapText="1"/>
    </xf>
    <xf numFmtId="0" fontId="2" fillId="9" borderId="1" xfId="0" applyFont="1" applyFill="1" applyBorder="1" applyAlignment="1">
      <alignment wrapText="1"/>
    </xf>
    <xf numFmtId="0" fontId="9" fillId="0" borderId="4" xfId="0" applyFont="1" applyFill="1" applyBorder="1" applyAlignment="1"/>
    <xf numFmtId="0" fontId="4" fillId="0"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4" xfId="0" applyFont="1" applyBorder="1"/>
    <xf numFmtId="167" fontId="3" fillId="0" borderId="0" xfId="0" applyNumberFormat="1" applyFont="1" applyFill="1" applyBorder="1" applyAlignment="1">
      <alignment horizontal="center" vertical="center"/>
    </xf>
    <xf numFmtId="167" fontId="0" fillId="0" borderId="5" xfId="0" applyNumberFormat="1" applyFill="1" applyBorder="1" applyAlignment="1">
      <alignment horizontal="center" vertical="center"/>
    </xf>
    <xf numFmtId="0" fontId="2" fillId="0" borderId="6" xfId="0" applyFont="1" applyBorder="1"/>
    <xf numFmtId="3" fontId="0" fillId="0" borderId="5" xfId="0" applyNumberFormat="1" applyBorder="1" applyAlignment="1">
      <alignment horizontal="left" vertical="center"/>
    </xf>
    <xf numFmtId="3" fontId="3" fillId="0" borderId="8" xfId="0" applyNumberFormat="1" applyFont="1" applyBorder="1" applyAlignment="1">
      <alignment horizontal="left" vertical="center"/>
    </xf>
    <xf numFmtId="0" fontId="0" fillId="0" borderId="3" xfId="0" applyFill="1" applyBorder="1" applyAlignment="1">
      <alignment horizontal="left" vertical="center"/>
    </xf>
    <xf numFmtId="167" fontId="0" fillId="0" borderId="5" xfId="0" applyNumberFormat="1" applyFill="1" applyBorder="1" applyAlignment="1">
      <alignment horizontal="left" vertical="center"/>
    </xf>
    <xf numFmtId="3" fontId="0" fillId="0" borderId="8" xfId="0" applyNumberFormat="1" applyBorder="1" applyAlignment="1">
      <alignment horizontal="left" vertical="center"/>
    </xf>
    <xf numFmtId="0" fontId="3" fillId="0" borderId="0" xfId="0" applyFont="1" applyAlignment="1">
      <alignment vertical="center"/>
    </xf>
    <xf numFmtId="0" fontId="2" fillId="0" borderId="4" xfId="0" applyFont="1" applyBorder="1"/>
    <xf numFmtId="0" fontId="3" fillId="0" borderId="1" xfId="0" applyFont="1" applyBorder="1" applyAlignment="1">
      <alignment vertical="center"/>
    </xf>
    <xf numFmtId="0" fontId="0" fillId="0" borderId="2" xfId="0" applyBorder="1" applyAlignment="1">
      <alignment horizontal="center" vertical="center" wrapText="1"/>
    </xf>
    <xf numFmtId="0" fontId="0" fillId="0" borderId="2" xfId="0" applyFill="1" applyBorder="1" applyAlignment="1">
      <alignment horizontal="center" vertical="center" wrapText="1"/>
    </xf>
    <xf numFmtId="0" fontId="9" fillId="0" borderId="4" xfId="0" applyFont="1" applyBorder="1" applyAlignment="1">
      <alignment vertical="center"/>
    </xf>
    <xf numFmtId="11" fontId="0" fillId="0" borderId="7" xfId="0" applyNumberFormat="1" applyBorder="1" applyAlignment="1">
      <alignment horizontal="center" vertical="center"/>
    </xf>
    <xf numFmtId="0" fontId="11" fillId="0" borderId="1" xfId="0" applyFont="1" applyBorder="1" applyAlignment="1">
      <alignment vertical="center"/>
    </xf>
    <xf numFmtId="11" fontId="0" fillId="7" borderId="5" xfId="0" applyNumberFormat="1" applyFill="1" applyBorder="1" applyAlignment="1">
      <alignment horizontal="center" vertical="center"/>
    </xf>
    <xf numFmtId="11" fontId="0" fillId="7" borderId="8" xfId="1" applyNumberFormat="1" applyFont="1" applyFill="1" applyBorder="1" applyAlignment="1">
      <alignment horizontal="center" vertical="center"/>
    </xf>
    <xf numFmtId="3" fontId="0" fillId="7" borderId="0" xfId="0" applyNumberFormat="1" applyFill="1" applyBorder="1" applyAlignment="1">
      <alignment horizontal="center" vertical="center"/>
    </xf>
    <xf numFmtId="3" fontId="2" fillId="7" borderId="7" xfId="0" applyNumberFormat="1" applyFont="1" applyFill="1" applyBorder="1" applyAlignment="1">
      <alignment horizontal="center" vertical="center"/>
    </xf>
    <xf numFmtId="2" fontId="0" fillId="7" borderId="0" xfId="0" applyNumberFormat="1" applyFill="1" applyBorder="1" applyAlignment="1">
      <alignment horizontal="center" vertical="center"/>
    </xf>
    <xf numFmtId="11" fontId="0" fillId="7" borderId="7" xfId="0" applyNumberFormat="1" applyFill="1" applyBorder="1" applyAlignment="1">
      <alignment horizontal="center" vertical="center"/>
    </xf>
    <xf numFmtId="11" fontId="0" fillId="12" borderId="0" xfId="0" applyNumberFormat="1" applyFill="1" applyBorder="1" applyAlignment="1">
      <alignment horizontal="center" vertical="center"/>
    </xf>
    <xf numFmtId="2" fontId="0" fillId="12" borderId="0" xfId="0" applyNumberFormat="1" applyFill="1" applyBorder="1" applyAlignment="1">
      <alignment horizontal="center" vertical="center"/>
    </xf>
    <xf numFmtId="0" fontId="11" fillId="9" borderId="0" xfId="0" applyFont="1" applyFill="1"/>
    <xf numFmtId="0" fontId="0" fillId="0" borderId="2" xfId="0" applyFill="1" applyBorder="1"/>
    <xf numFmtId="0" fontId="11" fillId="9" borderId="1" xfId="0" applyFont="1" applyFill="1" applyBorder="1"/>
    <xf numFmtId="0" fontId="9" fillId="0" borderId="4" xfId="0" applyFont="1" applyFill="1" applyBorder="1"/>
    <xf numFmtId="0" fontId="3" fillId="0" borderId="4" xfId="0" applyFont="1" applyFill="1" applyBorder="1"/>
    <xf numFmtId="167" fontId="0" fillId="0" borderId="0" xfId="0" applyNumberFormat="1" applyFill="1" applyBorder="1" applyAlignment="1">
      <alignment horizontal="center" vertical="center" wrapText="1"/>
    </xf>
    <xf numFmtId="0" fontId="4" fillId="0" borderId="2" xfId="0" applyFont="1" applyFill="1" applyBorder="1"/>
    <xf numFmtId="0" fontId="0" fillId="0" borderId="3" xfId="0" applyFill="1" applyBorder="1" applyAlignment="1">
      <alignment horizontal="center" vertical="center" wrapText="1"/>
    </xf>
    <xf numFmtId="0" fontId="4" fillId="0" borderId="0" xfId="0" applyFont="1" applyFill="1" applyBorder="1" applyAlignment="1">
      <alignment wrapText="1"/>
    </xf>
    <xf numFmtId="11" fontId="0" fillId="0" borderId="0" xfId="1" applyNumberFormat="1" applyFont="1" applyBorder="1" applyAlignment="1">
      <alignment horizontal="center" vertical="center"/>
    </xf>
    <xf numFmtId="0" fontId="3" fillId="0" borderId="1" xfId="0" applyFont="1" applyBorder="1"/>
    <xf numFmtId="0" fontId="0" fillId="0" borderId="3" xfId="0" applyBorder="1" applyAlignment="1">
      <alignment horizont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7" xfId="0" applyBorder="1" applyAlignment="1">
      <alignment horizontal="left" vertical="center"/>
    </xf>
    <xf numFmtId="0" fontId="11" fillId="9" borderId="2" xfId="0" applyFont="1" applyFill="1" applyBorder="1"/>
    <xf numFmtId="0" fontId="0" fillId="0" borderId="4" xfId="0" applyBorder="1" applyAlignment="1">
      <alignment horizontal="right"/>
    </xf>
    <xf numFmtId="0" fontId="0" fillId="0" borderId="4" xfId="0" applyFill="1" applyBorder="1" applyAlignment="1">
      <alignment horizontal="right"/>
    </xf>
    <xf numFmtId="0" fontId="11" fillId="9" borderId="4" xfId="0" applyFont="1" applyFill="1" applyBorder="1"/>
    <xf numFmtId="166" fontId="0" fillId="0" borderId="7" xfId="0" applyNumberFormat="1" applyFill="1" applyBorder="1"/>
    <xf numFmtId="0" fontId="0" fillId="0" borderId="8" xfId="0" applyFill="1" applyBorder="1"/>
    <xf numFmtId="168" fontId="0" fillId="0" borderId="5" xfId="0" applyNumberFormat="1" applyBorder="1" applyAlignment="1">
      <alignment horizontal="center"/>
    </xf>
    <xf numFmtId="0" fontId="2" fillId="9" borderId="0" xfId="0" applyFont="1" applyFill="1" applyBorder="1"/>
    <xf numFmtId="0" fontId="0" fillId="0" borderId="2" xfId="0" applyBorder="1" applyAlignment="1">
      <alignment horizontal="center"/>
    </xf>
    <xf numFmtId="0" fontId="2" fillId="0" borderId="1" xfId="0" applyFont="1" applyBorder="1"/>
    <xf numFmtId="1" fontId="0" fillId="7" borderId="0" xfId="0" applyNumberFormat="1" applyFill="1" applyBorder="1" applyAlignment="1">
      <alignment horizontal="center" vertical="center"/>
    </xf>
    <xf numFmtId="0" fontId="0" fillId="7" borderId="7" xfId="0" applyFill="1" applyBorder="1" applyAlignment="1">
      <alignment horizontal="center" vertical="center"/>
    </xf>
    <xf numFmtId="37" fontId="0" fillId="7" borderId="7" xfId="3" applyNumberFormat="1" applyFont="1" applyFill="1" applyBorder="1" applyAlignment="1">
      <alignment horizontal="center" vertical="center"/>
    </xf>
    <xf numFmtId="11" fontId="0" fillId="7" borderId="8" xfId="0" applyNumberFormat="1" applyFill="1" applyBorder="1" applyAlignment="1">
      <alignment horizontal="center" vertical="center"/>
    </xf>
    <xf numFmtId="0" fontId="11" fillId="0" borderId="4" xfId="0" applyFont="1" applyBorder="1"/>
    <xf numFmtId="0" fontId="0" fillId="7" borderId="0" xfId="0" applyNumberFormat="1" applyFill="1" applyBorder="1" applyAlignment="1">
      <alignment horizontal="center" vertical="center"/>
    </xf>
    <xf numFmtId="0" fontId="0" fillId="7" borderId="5" xfId="0" applyNumberFormat="1" applyFill="1" applyBorder="1" applyAlignment="1">
      <alignment horizontal="center" vertical="center"/>
    </xf>
    <xf numFmtId="11" fontId="0" fillId="7" borderId="7" xfId="1" applyNumberFormat="1" applyFont="1" applyFill="1" applyBorder="1" applyAlignment="1">
      <alignment horizontal="center" vertical="center"/>
    </xf>
    <xf numFmtId="164" fontId="0" fillId="7" borderId="7" xfId="0" applyNumberFormat="1" applyFill="1" applyBorder="1" applyAlignment="1">
      <alignment horizontal="center" vertical="center"/>
    </xf>
    <xf numFmtId="3" fontId="0" fillId="7" borderId="4" xfId="1" applyNumberFormat="1" applyFont="1" applyFill="1" applyBorder="1"/>
    <xf numFmtId="3" fontId="0" fillId="7" borderId="6" xfId="1" applyNumberFormat="1" applyFont="1" applyFill="1" applyBorder="1"/>
    <xf numFmtId="0" fontId="0" fillId="0" borderId="5" xfId="0" applyBorder="1" applyAlignment="1">
      <alignment vertical="center"/>
    </xf>
    <xf numFmtId="0" fontId="2" fillId="0" borderId="5" xfId="0" applyFont="1" applyBorder="1" applyAlignment="1">
      <alignment horizontal="center" vertical="center"/>
    </xf>
    <xf numFmtId="2" fontId="0" fillId="7" borderId="0" xfId="0" applyNumberFormat="1" applyFill="1" applyBorder="1" applyAlignment="1">
      <alignment horizontal="center"/>
    </xf>
    <xf numFmtId="0" fontId="4" fillId="0" borderId="0" xfId="0" applyFont="1" applyAlignment="1">
      <alignment vertical="center"/>
    </xf>
    <xf numFmtId="0" fontId="7" fillId="9" borderId="1" xfId="0" applyFont="1" applyFill="1" applyBorder="1" applyAlignment="1">
      <alignment vertical="center"/>
    </xf>
    <xf numFmtId="0" fontId="0" fillId="0" borderId="4" xfId="0" applyBorder="1" applyAlignment="1">
      <alignment vertical="center" wrapText="1"/>
    </xf>
    <xf numFmtId="0" fontId="0" fillId="0" borderId="4" xfId="0" applyFill="1" applyBorder="1" applyAlignment="1">
      <alignment vertical="center"/>
    </xf>
    <xf numFmtId="0" fontId="0" fillId="0" borderId="4" xfId="0" applyBorder="1" applyAlignment="1">
      <alignment vertical="center"/>
    </xf>
    <xf numFmtId="0" fontId="4" fillId="0" borderId="4" xfId="0" applyFont="1" applyBorder="1" applyAlignment="1">
      <alignment vertical="center" wrapText="1"/>
    </xf>
    <xf numFmtId="0" fontId="0" fillId="0" borderId="4" xfId="0" applyFill="1" applyBorder="1" applyAlignment="1">
      <alignment vertical="center" wrapText="1"/>
    </xf>
    <xf numFmtId="0" fontId="0" fillId="0" borderId="6" xfId="0" applyFill="1" applyBorder="1" applyAlignment="1">
      <alignment vertical="center"/>
    </xf>
    <xf numFmtId="0" fontId="0" fillId="0" borderId="6" xfId="0" applyFill="1" applyBorder="1" applyAlignment="1">
      <alignment vertical="center" wrapText="1"/>
    </xf>
    <xf numFmtId="0" fontId="3" fillId="0" borderId="6" xfId="0" applyFont="1" applyBorder="1" applyAlignment="1">
      <alignment vertical="center"/>
    </xf>
    <xf numFmtId="0" fontId="9" fillId="0" borderId="4" xfId="0" applyFont="1" applyFill="1" applyBorder="1" applyAlignment="1">
      <alignment vertical="center"/>
    </xf>
    <xf numFmtId="0" fontId="3" fillId="0" borderId="4" xfId="0" applyFont="1" applyBorder="1" applyAlignment="1">
      <alignment vertical="center"/>
    </xf>
    <xf numFmtId="0" fontId="4" fillId="0" borderId="4" xfId="0" applyFont="1" applyFill="1" applyBorder="1" applyAlignment="1">
      <alignment vertical="center" wrapText="1"/>
    </xf>
    <xf numFmtId="0" fontId="4" fillId="0" borderId="4" xfId="0" applyFont="1" applyBorder="1" applyAlignment="1">
      <alignment vertical="center"/>
    </xf>
    <xf numFmtId="0" fontId="2" fillId="0" borderId="4" xfId="0" applyFont="1" applyBorder="1" applyAlignment="1">
      <alignment vertical="center"/>
    </xf>
    <xf numFmtId="0" fontId="0" fillId="0" borderId="6" xfId="0" applyBorder="1" applyAlignment="1">
      <alignment vertical="center"/>
    </xf>
    <xf numFmtId="0" fontId="0" fillId="0" borderId="0" xfId="0" applyAlignment="1">
      <alignment vertical="center"/>
    </xf>
    <xf numFmtId="0" fontId="3" fillId="11" borderId="0" xfId="0" applyFont="1" applyFill="1" applyBorder="1" applyAlignment="1">
      <alignment vertical="center"/>
    </xf>
    <xf numFmtId="0" fontId="0" fillId="11" borderId="0" xfId="0" applyFill="1" applyBorder="1" applyAlignment="1">
      <alignment vertical="center" wrapText="1"/>
    </xf>
    <xf numFmtId="0" fontId="0" fillId="11" borderId="0" xfId="0" applyFill="1" applyBorder="1" applyAlignment="1">
      <alignment vertical="center"/>
    </xf>
    <xf numFmtId="0" fontId="9" fillId="11" borderId="0" xfId="0" applyFont="1" applyFill="1" applyBorder="1" applyAlignment="1">
      <alignment vertical="center"/>
    </xf>
    <xf numFmtId="0" fontId="0" fillId="11" borderId="0" xfId="0" applyFill="1" applyAlignment="1">
      <alignment vertical="center"/>
    </xf>
    <xf numFmtId="3" fontId="2" fillId="7" borderId="0" xfId="0" applyNumberFormat="1" applyFont="1" applyFill="1" applyBorder="1" applyAlignment="1">
      <alignment horizontal="center" vertical="center"/>
    </xf>
    <xf numFmtId="0" fontId="2" fillId="5" borderId="1" xfId="0" applyFont="1" applyFill="1" applyBorder="1"/>
    <xf numFmtId="0" fontId="2" fillId="9" borderId="1" xfId="0" applyFont="1" applyFill="1" applyBorder="1"/>
    <xf numFmtId="0" fontId="32" fillId="9" borderId="1" xfId="0" applyFont="1"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3" xfId="0" applyFill="1" applyBorder="1" applyAlignment="1">
      <alignment horizontal="left" vertical="center"/>
    </xf>
    <xf numFmtId="0" fontId="8" fillId="9" borderId="1" xfId="0" applyFont="1" applyFill="1" applyBorder="1"/>
    <xf numFmtId="0" fontId="0" fillId="0" borderId="4" xfId="0" applyBorder="1" applyAlignment="1">
      <alignment horizontal="right" vertical="center"/>
    </xf>
    <xf numFmtId="0" fontId="0" fillId="0" borderId="4" xfId="0" applyFill="1" applyBorder="1" applyAlignment="1">
      <alignment horizontal="right" vertical="center"/>
    </xf>
    <xf numFmtId="167" fontId="0" fillId="0" borderId="2" xfId="0" applyNumberFormat="1" applyFill="1" applyBorder="1" applyAlignment="1">
      <alignment horizontal="center" vertical="center" wrapText="1"/>
    </xf>
    <xf numFmtId="167" fontId="0" fillId="0" borderId="2" xfId="0" applyNumberFormat="1" applyFill="1" applyBorder="1"/>
    <xf numFmtId="167" fontId="0" fillId="0" borderId="3" xfId="0" applyNumberFormat="1" applyFill="1" applyBorder="1"/>
    <xf numFmtId="167" fontId="0" fillId="0" borderId="0" xfId="0" applyNumberFormat="1" applyFill="1" applyBorder="1"/>
    <xf numFmtId="167" fontId="0" fillId="0" borderId="5" xfId="0" applyNumberFormat="1" applyFill="1" applyBorder="1"/>
    <xf numFmtId="168" fontId="0" fillId="0" borderId="5" xfId="0" applyNumberFormat="1" applyBorder="1"/>
    <xf numFmtId="167" fontId="0" fillId="0" borderId="0" xfId="0" applyNumberFormat="1" applyFill="1" applyBorder="1" applyAlignment="1">
      <alignment horizontal="center" vertical="center"/>
    </xf>
    <xf numFmtId="37" fontId="0" fillId="0" borderId="0" xfId="3" applyNumberFormat="1" applyFont="1" applyBorder="1" applyAlignment="1">
      <alignment horizontal="left" vertical="center"/>
    </xf>
    <xf numFmtId="167" fontId="0" fillId="0" borderId="3" xfId="0" applyNumberFormat="1" applyFill="1" applyBorder="1" applyAlignment="1">
      <alignment horizontal="center" vertical="center" wrapText="1"/>
    </xf>
    <xf numFmtId="0" fontId="8" fillId="9" borderId="2" xfId="0" applyFont="1" applyFill="1" applyBorder="1"/>
    <xf numFmtId="0" fontId="8" fillId="9" borderId="3" xfId="0" applyFont="1" applyFill="1" applyBorder="1"/>
    <xf numFmtId="0" fontId="2" fillId="0" borderId="1" xfId="0" applyFont="1" applyBorder="1" applyAlignment="1">
      <alignment horizontal="center" vertical="center"/>
    </xf>
    <xf numFmtId="1" fontId="2" fillId="0" borderId="2" xfId="0" applyNumberFormat="1" applyFont="1" applyBorder="1" applyAlignment="1">
      <alignment horizontal="center" vertical="center"/>
    </xf>
    <xf numFmtId="0" fontId="2" fillId="0" borderId="3" xfId="0" applyFont="1" applyBorder="1" applyAlignment="1">
      <alignment horizontal="left" vertical="center"/>
    </xf>
    <xf numFmtId="1" fontId="2" fillId="0" borderId="7" xfId="0" applyNumberFormat="1" applyFont="1" applyBorder="1" applyAlignment="1">
      <alignment horizontal="center" vertical="center"/>
    </xf>
    <xf numFmtId="0" fontId="2" fillId="0" borderId="8" xfId="0" applyFont="1" applyBorder="1" applyAlignment="1">
      <alignment horizontal="left" vertical="center" wrapText="1"/>
    </xf>
    <xf numFmtId="1" fontId="0" fillId="0" borderId="3" xfId="0" applyNumberFormat="1" applyBorder="1" applyAlignment="1">
      <alignment horizontal="center" vertical="center"/>
    </xf>
    <xf numFmtId="3" fontId="0" fillId="0" borderId="4" xfId="3" applyNumberFormat="1" applyFont="1" applyBorder="1" applyAlignment="1">
      <alignment horizontal="center" vertical="center"/>
    </xf>
    <xf numFmtId="0" fontId="2" fillId="0" borderId="4" xfId="0" applyFont="1" applyBorder="1" applyAlignment="1">
      <alignment horizontal="center" vertical="center"/>
    </xf>
    <xf numFmtId="0" fontId="0" fillId="0" borderId="4" xfId="0"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2" fillId="0" borderId="0" xfId="0" applyFont="1" applyBorder="1" applyAlignment="1">
      <alignment horizontal="left" vertical="center" wrapText="1"/>
    </xf>
    <xf numFmtId="3" fontId="0" fillId="0" borderId="6" xfId="1" applyNumberFormat="1" applyFont="1" applyBorder="1" applyAlignment="1">
      <alignment horizontal="center" vertical="center"/>
    </xf>
    <xf numFmtId="0" fontId="2" fillId="0" borderId="0" xfId="0" applyFont="1" applyBorder="1" applyAlignment="1">
      <alignment horizontal="left" vertical="center"/>
    </xf>
    <xf numFmtId="0" fontId="0" fillId="0" borderId="2" xfId="0" applyBorder="1" applyAlignment="1">
      <alignment horizontal="left" vertical="center"/>
    </xf>
    <xf numFmtId="0" fontId="0" fillId="0" borderId="4" xfId="0" applyFont="1" applyBorder="1" applyAlignment="1">
      <alignment wrapText="1"/>
    </xf>
    <xf numFmtId="0" fontId="2" fillId="0" borderId="4" xfId="0" applyFont="1" applyBorder="1" applyAlignment="1">
      <alignment wrapText="1"/>
    </xf>
    <xf numFmtId="0" fontId="2" fillId="0" borderId="5" xfId="0" applyFont="1" applyBorder="1" applyAlignment="1">
      <alignment horizontal="left" vertical="center"/>
    </xf>
    <xf numFmtId="0" fontId="0" fillId="7" borderId="0" xfId="0" applyFill="1" applyBorder="1"/>
    <xf numFmtId="37" fontId="0" fillId="7" borderId="0" xfId="3" applyNumberFormat="1" applyFont="1" applyFill="1" applyBorder="1"/>
    <xf numFmtId="1" fontId="0" fillId="7" borderId="7" xfId="0" applyNumberFormat="1" applyFill="1" applyBorder="1" applyAlignment="1">
      <alignment horizontal="center" vertical="center"/>
    </xf>
    <xf numFmtId="1" fontId="2" fillId="7" borderId="0" xfId="0" applyNumberFormat="1" applyFont="1" applyFill="1" applyBorder="1" applyAlignment="1">
      <alignment horizontal="center" vertical="center"/>
    </xf>
    <xf numFmtId="164" fontId="2" fillId="7" borderId="0" xfId="0" applyNumberFormat="1" applyFont="1" applyFill="1" applyBorder="1" applyAlignment="1">
      <alignment horizontal="center" vertical="center"/>
    </xf>
    <xf numFmtId="43" fontId="0" fillId="0" borderId="0" xfId="3" applyNumberFormat="1" applyFont="1" applyBorder="1" applyAlignment="1">
      <alignment horizontal="center" vertical="center"/>
    </xf>
    <xf numFmtId="0" fontId="9" fillId="0" borderId="6" xfId="0" applyFont="1" applyBorder="1"/>
    <xf numFmtId="0" fontId="3" fillId="0" borderId="4" xfId="0" applyFont="1" applyBorder="1" applyAlignment="1">
      <alignment wrapText="1"/>
    </xf>
    <xf numFmtId="1" fontId="0" fillId="0" borderId="7" xfId="0" applyNumberFormat="1" applyFill="1" applyBorder="1" applyAlignment="1">
      <alignment horizontal="center" vertical="center"/>
    </xf>
    <xf numFmtId="44" fontId="0" fillId="0" borderId="0" xfId="0" applyNumberFormat="1" applyBorder="1" applyAlignment="1">
      <alignment horizontal="center" vertical="center"/>
    </xf>
    <xf numFmtId="0" fontId="0" fillId="9" borderId="1" xfId="0" applyFill="1" applyBorder="1" applyAlignment="1">
      <alignment vertical="center"/>
    </xf>
    <xf numFmtId="0" fontId="0" fillId="0" borderId="3" xfId="0" applyBorder="1" applyAlignment="1">
      <alignment vertical="center"/>
    </xf>
    <xf numFmtId="0" fontId="0" fillId="0" borderId="0" xfId="0" applyBorder="1" applyAlignment="1">
      <alignment vertical="center"/>
    </xf>
    <xf numFmtId="2" fontId="0" fillId="0" borderId="0" xfId="0" applyNumberFormat="1" applyBorder="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9" borderId="4" xfId="0" applyFill="1" applyBorder="1" applyAlignment="1">
      <alignment vertical="center"/>
    </xf>
    <xf numFmtId="0" fontId="0" fillId="0" borderId="5" xfId="0" applyFill="1" applyBorder="1" applyAlignment="1">
      <alignment vertical="center"/>
    </xf>
    <xf numFmtId="44" fontId="0" fillId="0" borderId="0" xfId="0" applyNumberFormat="1" applyAlignment="1">
      <alignment vertical="center"/>
    </xf>
    <xf numFmtId="0" fontId="3" fillId="0" borderId="4" xfId="0" applyFont="1" applyBorder="1" applyAlignment="1">
      <alignment vertical="center" wrapText="1"/>
    </xf>
    <xf numFmtId="0" fontId="0" fillId="0" borderId="0" xfId="0" applyFill="1" applyAlignment="1">
      <alignment vertical="center"/>
    </xf>
    <xf numFmtId="164" fontId="0" fillId="0" borderId="0" xfId="0" applyNumberFormat="1" applyAlignment="1">
      <alignment vertical="center" wrapText="1"/>
    </xf>
    <xf numFmtId="0" fontId="0" fillId="0" borderId="0" xfId="0" applyAlignment="1">
      <alignment vertical="center" wrapText="1"/>
    </xf>
    <xf numFmtId="0" fontId="0" fillId="11" borderId="0" xfId="0" applyFill="1" applyAlignment="1">
      <alignment vertical="center" wrapText="1"/>
    </xf>
    <xf numFmtId="0" fontId="0" fillId="0" borderId="13" xfId="0" applyBorder="1" applyAlignment="1">
      <alignment vertical="center"/>
    </xf>
    <xf numFmtId="0" fontId="0" fillId="0" borderId="11" xfId="0" applyBorder="1" applyAlignment="1">
      <alignment vertical="center"/>
    </xf>
    <xf numFmtId="11" fontId="0" fillId="11" borderId="0" xfId="0" applyNumberFormat="1" applyFill="1" applyBorder="1" applyAlignment="1">
      <alignment vertical="center"/>
    </xf>
    <xf numFmtId="166" fontId="0" fillId="11" borderId="0" xfId="0" applyNumberFormat="1" applyFill="1" applyBorder="1" applyAlignment="1">
      <alignment vertical="center"/>
    </xf>
    <xf numFmtId="39" fontId="0" fillId="0" borderId="0" xfId="0" applyNumberFormat="1" applyBorder="1" applyAlignment="1">
      <alignment horizontal="center" vertical="center"/>
    </xf>
    <xf numFmtId="37" fontId="0" fillId="7" borderId="0" xfId="0" applyNumberFormat="1" applyFill="1" applyBorder="1" applyAlignment="1">
      <alignment horizontal="center" vertical="center"/>
    </xf>
    <xf numFmtId="37" fontId="0" fillId="7" borderId="7" xfId="0" applyNumberFormat="1" applyFill="1" applyBorder="1" applyAlignment="1">
      <alignment horizontal="center" vertical="center"/>
    </xf>
    <xf numFmtId="0" fontId="0" fillId="7" borderId="8" xfId="0" applyFill="1" applyBorder="1" applyAlignment="1">
      <alignment horizontal="center" vertical="center"/>
    </xf>
    <xf numFmtId="0" fontId="11" fillId="6" borderId="9" xfId="0" applyFont="1" applyFill="1" applyBorder="1" applyAlignment="1">
      <alignment vertical="center"/>
    </xf>
    <xf numFmtId="11" fontId="0" fillId="7" borderId="14" xfId="0" applyNumberFormat="1" applyFill="1" applyBorder="1" applyAlignment="1">
      <alignment horizontal="center" vertical="center"/>
    </xf>
    <xf numFmtId="0" fontId="11" fillId="0" borderId="13" xfId="0" applyFont="1" applyBorder="1" applyAlignment="1">
      <alignment vertical="center"/>
    </xf>
    <xf numFmtId="0" fontId="11" fillId="0" borderId="13" xfId="0" applyFont="1" applyBorder="1" applyAlignment="1">
      <alignment vertical="center" wrapText="1"/>
    </xf>
    <xf numFmtId="0" fontId="2" fillId="9" borderId="1" xfId="0" applyFont="1" applyFill="1" applyBorder="1" applyAlignment="1">
      <alignment vertical="center"/>
    </xf>
    <xf numFmtId="0" fontId="2" fillId="9" borderId="4" xfId="0" applyFont="1" applyFill="1" applyBorder="1" applyAlignment="1">
      <alignment vertical="center"/>
    </xf>
    <xf numFmtId="0" fontId="0" fillId="0" borderId="4" xfId="0" applyFont="1" applyFill="1" applyBorder="1" applyAlignment="1">
      <alignment vertical="center"/>
    </xf>
    <xf numFmtId="43" fontId="2" fillId="0" borderId="0" xfId="3" applyNumberFormat="1" applyFont="1" applyBorder="1" applyAlignment="1">
      <alignment horizontal="center" vertical="center"/>
    </xf>
    <xf numFmtId="44" fontId="2" fillId="0" borderId="0" xfId="0" applyNumberFormat="1" applyFont="1" applyBorder="1" applyAlignment="1">
      <alignment horizontal="center" vertical="center"/>
    </xf>
    <xf numFmtId="9" fontId="4" fillId="0" borderId="0" xfId="0" applyNumberFormat="1" applyFont="1" applyBorder="1" applyAlignment="1">
      <alignment horizontal="center"/>
    </xf>
    <xf numFmtId="2" fontId="0" fillId="0" borderId="0" xfId="0" applyNumberFormat="1" applyFill="1" applyBorder="1" applyAlignment="1">
      <alignment horizontal="center" vertical="center"/>
    </xf>
    <xf numFmtId="169" fontId="0" fillId="7" borderId="5" xfId="1" applyNumberFormat="1" applyFont="1" applyFill="1" applyBorder="1" applyAlignment="1">
      <alignment horizontal="center" vertical="center"/>
    </xf>
    <xf numFmtId="169" fontId="0" fillId="7" borderId="8" xfId="1" applyNumberFormat="1" applyFont="1" applyFill="1" applyBorder="1" applyAlignment="1">
      <alignment horizontal="center" vertical="center"/>
    </xf>
    <xf numFmtId="11" fontId="0" fillId="7" borderId="0" xfId="0" applyNumberFormat="1" applyFill="1" applyBorder="1" applyAlignment="1">
      <alignment horizontal="center" vertical="center" wrapText="1"/>
    </xf>
    <xf numFmtId="44" fontId="0" fillId="0" borderId="7" xfId="3" applyFont="1" applyBorder="1" applyAlignment="1">
      <alignment horizontal="center" vertical="center"/>
    </xf>
    <xf numFmtId="9" fontId="4" fillId="0" borderId="7" xfId="2" applyFont="1" applyBorder="1" applyAlignment="1">
      <alignment horizontal="center"/>
    </xf>
    <xf numFmtId="9" fontId="0" fillId="0" borderId="7" xfId="2" applyFont="1" applyFill="1" applyBorder="1" applyAlignment="1">
      <alignment horizontal="center"/>
    </xf>
    <xf numFmtId="0" fontId="18" fillId="9" borderId="10" xfId="0" applyFont="1" applyFill="1" applyBorder="1" applyAlignment="1">
      <alignment horizontal="center" vertical="center"/>
    </xf>
    <xf numFmtId="0" fontId="20" fillId="9" borderId="9" xfId="0" applyFont="1" applyFill="1" applyBorder="1" applyAlignment="1">
      <alignment vertical="center"/>
    </xf>
    <xf numFmtId="37" fontId="0" fillId="4" borderId="14" xfId="1" applyNumberFormat="1" applyFont="1" applyFill="1" applyBorder="1" applyAlignment="1">
      <alignment horizontal="center" vertical="center"/>
    </xf>
    <xf numFmtId="37" fontId="0" fillId="7" borderId="14" xfId="1" applyNumberFormat="1" applyFont="1" applyFill="1" applyBorder="1" applyAlignment="1">
      <alignment horizontal="center" vertical="center"/>
    </xf>
    <xf numFmtId="37" fontId="2" fillId="7" borderId="14" xfId="1" applyNumberFormat="1" applyFont="1" applyFill="1" applyBorder="1" applyAlignment="1">
      <alignment horizontal="center" vertical="center"/>
    </xf>
    <xf numFmtId="9" fontId="0" fillId="0" borderId="10" xfId="2" applyFont="1" applyFill="1" applyBorder="1" applyAlignment="1">
      <alignment horizontal="center" vertical="center"/>
    </xf>
    <xf numFmtId="172" fontId="19" fillId="7" borderId="14" xfId="0" applyNumberFormat="1" applyFont="1" applyFill="1" applyBorder="1" applyAlignment="1">
      <alignment horizontal="center" vertical="center"/>
    </xf>
    <xf numFmtId="3" fontId="18" fillId="7" borderId="12" xfId="0" applyNumberFormat="1" applyFont="1" applyFill="1" applyBorder="1" applyAlignment="1">
      <alignment horizontal="center" vertical="center"/>
    </xf>
    <xf numFmtId="9" fontId="0" fillId="0" borderId="14" xfId="2" applyFont="1" applyFill="1" applyBorder="1" applyAlignment="1">
      <alignment horizontal="center" vertical="center"/>
    </xf>
    <xf numFmtId="169" fontId="19" fillId="7" borderId="14" xfId="0" applyNumberFormat="1" applyFont="1" applyFill="1" applyBorder="1" applyAlignment="1">
      <alignment horizontal="center" vertical="center"/>
    </xf>
    <xf numFmtId="3" fontId="18" fillId="7" borderId="0" xfId="0" applyNumberFormat="1" applyFont="1" applyFill="1" applyBorder="1" applyAlignment="1">
      <alignment horizontal="center" vertical="center"/>
    </xf>
    <xf numFmtId="0" fontId="24" fillId="0" borderId="0" xfId="0" applyFont="1" applyBorder="1" applyAlignment="1">
      <alignment vertical="center"/>
    </xf>
    <xf numFmtId="0" fontId="19" fillId="0" borderId="13" xfId="0" applyFont="1" applyBorder="1" applyAlignment="1">
      <alignment vertical="center"/>
    </xf>
    <xf numFmtId="0" fontId="29" fillId="0" borderId="4" xfId="0" applyFont="1" applyBorder="1" applyAlignment="1">
      <alignment vertical="center"/>
    </xf>
    <xf numFmtId="0" fontId="30" fillId="0" borderId="4" xfId="0" applyFont="1" applyBorder="1" applyAlignment="1">
      <alignment vertical="center"/>
    </xf>
    <xf numFmtId="0" fontId="30" fillId="0" borderId="4" xfId="0" applyFont="1" applyBorder="1" applyAlignment="1">
      <alignment vertical="center" wrapText="1"/>
    </xf>
    <xf numFmtId="0" fontId="0" fillId="0" borderId="9" xfId="0" applyBorder="1" applyAlignment="1">
      <alignment vertical="center" wrapText="1"/>
    </xf>
    <xf numFmtId="0" fontId="18" fillId="0" borderId="11" xfId="0" applyFont="1" applyBorder="1" applyAlignment="1">
      <alignment vertical="center"/>
    </xf>
    <xf numFmtId="0" fontId="0" fillId="0" borderId="13" xfId="0" applyFill="1" applyBorder="1" applyAlignment="1">
      <alignment vertical="center" wrapText="1"/>
    </xf>
    <xf numFmtId="0" fontId="0" fillId="0" borderId="13" xfId="0" applyFill="1" applyBorder="1" applyAlignment="1">
      <alignment vertical="center"/>
    </xf>
    <xf numFmtId="0" fontId="4" fillId="0" borderId="13" xfId="0" applyFont="1" applyBorder="1" applyAlignment="1">
      <alignment vertical="center"/>
    </xf>
    <xf numFmtId="0" fontId="3" fillId="0" borderId="11" xfId="0" applyFont="1" applyBorder="1" applyAlignment="1">
      <alignment vertical="center" wrapText="1"/>
    </xf>
    <xf numFmtId="0" fontId="19" fillId="0" borderId="13" xfId="0" applyFont="1" applyBorder="1" applyAlignment="1">
      <alignment horizontal="left" vertical="center"/>
    </xf>
    <xf numFmtId="0" fontId="22" fillId="0" borderId="13" xfId="0" applyFont="1" applyBorder="1" applyAlignment="1">
      <alignment horizontal="left" vertical="center"/>
    </xf>
    <xf numFmtId="0" fontId="19" fillId="0" borderId="13"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19" fillId="0" borderId="0" xfId="0" applyFont="1" applyBorder="1" applyAlignment="1">
      <alignment vertical="center"/>
    </xf>
    <xf numFmtId="0" fontId="19" fillId="11" borderId="0" xfId="0" applyFont="1" applyFill="1" applyBorder="1" applyAlignment="1">
      <alignment vertical="center"/>
    </xf>
    <xf numFmtId="0" fontId="18" fillId="9" borderId="9" xfId="0" applyFont="1" applyFill="1" applyBorder="1"/>
    <xf numFmtId="0" fontId="18" fillId="9" borderId="23" xfId="0" applyFont="1" applyFill="1" applyBorder="1" applyAlignment="1">
      <alignment horizontal="center" vertical="center"/>
    </xf>
    <xf numFmtId="0" fontId="19" fillId="9" borderId="24" xfId="0" applyFont="1" applyFill="1" applyBorder="1" applyAlignment="1">
      <alignment horizontal="center" vertical="center"/>
    </xf>
    <xf numFmtId="0" fontId="19" fillId="9" borderId="15" xfId="0" applyFont="1" applyFill="1" applyBorder="1" applyAlignment="1">
      <alignment horizontal="center" vertical="center"/>
    </xf>
    <xf numFmtId="0" fontId="19" fillId="0" borderId="13" xfId="0" applyFont="1" applyFill="1" applyBorder="1" applyAlignment="1">
      <alignment horizontal="right"/>
    </xf>
    <xf numFmtId="9" fontId="19" fillId="0" borderId="17" xfId="2" applyFont="1" applyFill="1" applyBorder="1" applyAlignment="1">
      <alignment horizontal="center" vertical="center"/>
    </xf>
    <xf numFmtId="3" fontId="19" fillId="0" borderId="27" xfId="0" applyNumberFormat="1" applyFont="1" applyFill="1" applyBorder="1" applyAlignment="1">
      <alignment horizontal="center" vertical="center"/>
    </xf>
    <xf numFmtId="169" fontId="19" fillId="7" borderId="0" xfId="0" applyNumberFormat="1" applyFont="1" applyFill="1" applyBorder="1" applyAlignment="1">
      <alignment horizontal="center" vertical="center"/>
    </xf>
    <xf numFmtId="3" fontId="19" fillId="7" borderId="16" xfId="0" applyNumberFormat="1" applyFont="1" applyFill="1" applyBorder="1" applyAlignment="1">
      <alignment horizontal="center" vertical="center"/>
    </xf>
    <xf numFmtId="3" fontId="19" fillId="7" borderId="12" xfId="0" applyNumberFormat="1" applyFont="1" applyFill="1" applyBorder="1" applyAlignment="1">
      <alignment horizontal="center" vertical="center"/>
    </xf>
    <xf numFmtId="3" fontId="19" fillId="7" borderId="25" xfId="0" applyNumberFormat="1" applyFont="1" applyFill="1" applyBorder="1" applyAlignment="1">
      <alignment horizontal="center" vertical="center"/>
    </xf>
    <xf numFmtId="169" fontId="18" fillId="7" borderId="17" xfId="0" applyNumberFormat="1" applyFont="1" applyFill="1" applyBorder="1" applyAlignment="1">
      <alignment horizontal="center" vertical="center"/>
    </xf>
    <xf numFmtId="3" fontId="19" fillId="7" borderId="0" xfId="0" applyNumberFormat="1" applyFont="1" applyFill="1" applyBorder="1" applyAlignment="1">
      <alignment horizontal="center" vertical="center"/>
    </xf>
    <xf numFmtId="3" fontId="19" fillId="7" borderId="14" xfId="0" applyNumberFormat="1" applyFont="1" applyFill="1" applyBorder="1" applyAlignment="1">
      <alignment horizontal="center" vertical="center"/>
    </xf>
    <xf numFmtId="3" fontId="19" fillId="7" borderId="31" xfId="0" applyNumberFormat="1" applyFont="1" applyFill="1" applyBorder="1" applyAlignment="1">
      <alignment horizontal="center" vertical="center"/>
    </xf>
    <xf numFmtId="169" fontId="19" fillId="7" borderId="18" xfId="0" applyNumberFormat="1" applyFont="1" applyFill="1" applyBorder="1" applyAlignment="1">
      <alignment horizontal="center" vertical="center"/>
    </xf>
    <xf numFmtId="169" fontId="19" fillId="7" borderId="19" xfId="0" applyNumberFormat="1" applyFont="1" applyFill="1" applyBorder="1" applyAlignment="1">
      <alignment horizontal="center" vertical="center"/>
    </xf>
    <xf numFmtId="3" fontId="19" fillId="7" borderId="7" xfId="0" applyNumberFormat="1" applyFont="1" applyFill="1" applyBorder="1" applyAlignment="1">
      <alignment horizontal="center" vertical="center"/>
    </xf>
    <xf numFmtId="3" fontId="19" fillId="7" borderId="21" xfId="0" applyNumberFormat="1" applyFont="1" applyFill="1" applyBorder="1" applyAlignment="1">
      <alignment horizontal="center" vertical="center"/>
    </xf>
    <xf numFmtId="3" fontId="34" fillId="10" borderId="25" xfId="0" applyNumberFormat="1" applyFont="1" applyFill="1" applyBorder="1" applyAlignment="1">
      <alignment horizontal="center" vertical="center"/>
    </xf>
    <xf numFmtId="3" fontId="34" fillId="10" borderId="16" xfId="0" applyNumberFormat="1" applyFont="1" applyFill="1" applyBorder="1" applyAlignment="1">
      <alignment horizontal="center" vertical="center"/>
    </xf>
    <xf numFmtId="3" fontId="18" fillId="7" borderId="26" xfId="0" applyNumberFormat="1" applyFont="1" applyFill="1" applyBorder="1" applyAlignment="1">
      <alignment horizontal="center" vertical="center"/>
    </xf>
    <xf numFmtId="171" fontId="18" fillId="7" borderId="23" xfId="0" applyNumberFormat="1" applyFont="1" applyFill="1" applyBorder="1" applyAlignment="1">
      <alignment horizontal="center" vertical="center"/>
    </xf>
    <xf numFmtId="171" fontId="18" fillId="7" borderId="27" xfId="0" applyNumberFormat="1" applyFont="1" applyFill="1" applyBorder="1" applyAlignment="1">
      <alignment horizontal="center" vertical="center"/>
    </xf>
    <xf numFmtId="38" fontId="19" fillId="0" borderId="0" xfId="0" applyNumberFormat="1" applyFont="1" applyBorder="1" applyAlignment="1">
      <alignment vertical="center"/>
    </xf>
    <xf numFmtId="0" fontId="18" fillId="0" borderId="0" xfId="0" applyFont="1" applyBorder="1" applyAlignment="1">
      <alignment vertical="center"/>
    </xf>
    <xf numFmtId="0" fontId="18" fillId="9" borderId="9" xfId="0" applyFont="1" applyFill="1" applyBorder="1" applyAlignment="1">
      <alignment vertical="center"/>
    </xf>
    <xf numFmtId="0" fontId="3" fillId="0" borderId="29" xfId="0" applyFont="1" applyFill="1" applyBorder="1" applyAlignment="1">
      <alignment vertical="center" wrapText="1"/>
    </xf>
    <xf numFmtId="0" fontId="19" fillId="0" borderId="13" xfId="0" applyFont="1" applyBorder="1" applyAlignment="1">
      <alignment vertical="center" wrapText="1"/>
    </xf>
    <xf numFmtId="0" fontId="26" fillId="0" borderId="17" xfId="0" applyFont="1" applyBorder="1"/>
    <xf numFmtId="0" fontId="26" fillId="0" borderId="26" xfId="0" applyFont="1" applyBorder="1"/>
    <xf numFmtId="9" fontId="19" fillId="13" borderId="10" xfId="2" applyFont="1" applyFill="1" applyBorder="1" applyAlignment="1">
      <alignment horizontal="center" vertical="center"/>
    </xf>
    <xf numFmtId="166" fontId="19" fillId="7" borderId="14" xfId="0" applyNumberFormat="1" applyFont="1" applyFill="1" applyBorder="1" applyAlignment="1">
      <alignment horizontal="center" vertical="center"/>
    </xf>
    <xf numFmtId="9" fontId="19" fillId="13" borderId="14" xfId="2" applyFont="1" applyFill="1" applyBorder="1" applyAlignment="1">
      <alignment horizontal="center" vertical="center"/>
    </xf>
    <xf numFmtId="3" fontId="18" fillId="7" borderId="14" xfId="0" applyNumberFormat="1" applyFont="1" applyFill="1" applyBorder="1" applyAlignment="1">
      <alignment horizontal="center" vertical="center"/>
    </xf>
    <xf numFmtId="38" fontId="19" fillId="0" borderId="26" xfId="0" applyNumberFormat="1" applyFont="1" applyFill="1" applyBorder="1" applyAlignment="1">
      <alignment horizontal="center" vertical="center"/>
    </xf>
    <xf numFmtId="169" fontId="18" fillId="7" borderId="24" xfId="0" applyNumberFormat="1" applyFont="1" applyFill="1" applyBorder="1" applyAlignment="1">
      <alignment horizontal="center" vertical="center"/>
    </xf>
    <xf numFmtId="0" fontId="19" fillId="7" borderId="15" xfId="0" applyFont="1" applyFill="1" applyBorder="1" applyAlignment="1">
      <alignment horizontal="center" vertical="center"/>
    </xf>
    <xf numFmtId="0" fontId="19" fillId="7" borderId="10" xfId="0" applyFont="1" applyFill="1" applyBorder="1" applyAlignment="1">
      <alignment horizontal="center" vertical="center"/>
    </xf>
    <xf numFmtId="169" fontId="18" fillId="7" borderId="0" xfId="0" applyNumberFormat="1" applyFont="1" applyFill="1" applyBorder="1" applyAlignment="1">
      <alignment horizontal="center" vertical="center"/>
    </xf>
    <xf numFmtId="169" fontId="18" fillId="7" borderId="14" xfId="0" applyNumberFormat="1" applyFont="1" applyFill="1" applyBorder="1" applyAlignment="1">
      <alignment horizontal="center" vertical="center"/>
    </xf>
    <xf numFmtId="0" fontId="19" fillId="10" borderId="24" xfId="0" applyFont="1" applyFill="1" applyBorder="1" applyAlignment="1">
      <alignment horizontal="center" vertical="center"/>
    </xf>
    <xf numFmtId="0" fontId="19" fillId="10" borderId="15" xfId="0" applyFont="1" applyFill="1" applyBorder="1" applyAlignment="1">
      <alignment horizontal="center" vertical="center"/>
    </xf>
    <xf numFmtId="0" fontId="19" fillId="10" borderId="10" xfId="0" applyFont="1" applyFill="1" applyBorder="1" applyAlignment="1">
      <alignment horizontal="center" vertical="center"/>
    </xf>
    <xf numFmtId="3" fontId="35" fillId="10" borderId="17" xfId="0" applyNumberFormat="1" applyFont="1" applyFill="1" applyBorder="1" applyAlignment="1">
      <alignment horizontal="center" vertical="center"/>
    </xf>
    <xf numFmtId="3" fontId="34" fillId="10" borderId="0" xfId="0" applyNumberFormat="1" applyFont="1" applyFill="1" applyBorder="1" applyAlignment="1">
      <alignment horizontal="center" vertical="center"/>
    </xf>
    <xf numFmtId="3" fontId="34" fillId="10" borderId="14" xfId="0" applyNumberFormat="1" applyFont="1" applyFill="1" applyBorder="1" applyAlignment="1">
      <alignment horizontal="center" vertical="center"/>
    </xf>
    <xf numFmtId="3" fontId="35" fillId="10" borderId="28" xfId="0" applyNumberFormat="1" applyFont="1" applyFill="1" applyBorder="1" applyAlignment="1">
      <alignment horizontal="center" vertical="center"/>
    </xf>
    <xf numFmtId="3" fontId="34" fillId="10" borderId="12" xfId="0" applyNumberFormat="1" applyFont="1" applyFill="1" applyBorder="1" applyAlignment="1">
      <alignment horizontal="center" vertical="center"/>
    </xf>
    <xf numFmtId="0" fontId="24" fillId="10" borderId="13" xfId="0" applyFont="1" applyFill="1" applyBorder="1" applyAlignment="1">
      <alignment wrapText="1"/>
    </xf>
    <xf numFmtId="0" fontId="19" fillId="10" borderId="11" xfId="0" applyFont="1" applyFill="1" applyBorder="1" applyAlignment="1">
      <alignment wrapText="1"/>
    </xf>
    <xf numFmtId="43" fontId="19" fillId="7" borderId="14" xfId="0" applyNumberFormat="1" applyFont="1" applyFill="1" applyBorder="1" applyAlignment="1">
      <alignment horizontal="center" vertical="center"/>
    </xf>
    <xf numFmtId="41" fontId="18" fillId="7" borderId="14"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19" fillId="10" borderId="17" xfId="0" applyFont="1" applyFill="1" applyBorder="1" applyAlignment="1">
      <alignment horizontal="center" vertical="center"/>
    </xf>
    <xf numFmtId="0" fontId="19" fillId="10" borderId="28" xfId="0" applyFont="1" applyFill="1" applyBorder="1" applyAlignment="1">
      <alignment horizontal="center" vertical="center"/>
    </xf>
    <xf numFmtId="171" fontId="18" fillId="7" borderId="26" xfId="0" applyNumberFormat="1" applyFont="1" applyFill="1" applyBorder="1" applyAlignment="1">
      <alignment horizontal="center" vertical="center"/>
    </xf>
    <xf numFmtId="38" fontId="19" fillId="0" borderId="27" xfId="0" applyNumberFormat="1" applyFont="1" applyFill="1" applyBorder="1" applyAlignment="1">
      <alignment horizontal="center" vertical="center"/>
    </xf>
    <xf numFmtId="38" fontId="18" fillId="7" borderId="17" xfId="0" applyNumberFormat="1" applyFont="1" applyFill="1" applyBorder="1" applyAlignment="1">
      <alignment horizontal="center" vertical="center"/>
    </xf>
    <xf numFmtId="0" fontId="19" fillId="0" borderId="9" xfId="0" applyFont="1" applyFill="1" applyBorder="1" applyAlignment="1">
      <alignment horizontal="right"/>
    </xf>
    <xf numFmtId="0" fontId="18" fillId="0" borderId="22" xfId="0" applyFont="1" applyFill="1" applyBorder="1" applyAlignment="1">
      <alignment horizontal="left"/>
    </xf>
    <xf numFmtId="0" fontId="18" fillId="0" borderId="13" xfId="0" applyFont="1" applyFill="1" applyBorder="1" applyAlignment="1">
      <alignment horizontal="left"/>
    </xf>
    <xf numFmtId="171" fontId="19" fillId="0" borderId="14" xfId="0" applyNumberFormat="1" applyFont="1" applyBorder="1" applyAlignment="1">
      <alignment horizontal="center" vertical="center"/>
    </xf>
    <xf numFmtId="3" fontId="19" fillId="7" borderId="15" xfId="0" applyNumberFormat="1" applyFont="1" applyFill="1" applyBorder="1" applyAlignment="1">
      <alignment horizontal="center" vertical="center"/>
    </xf>
    <xf numFmtId="3" fontId="19" fillId="7" borderId="10" xfId="0" applyNumberFormat="1" applyFont="1" applyFill="1" applyBorder="1" applyAlignment="1">
      <alignment horizontal="center" vertical="center"/>
    </xf>
    <xf numFmtId="3" fontId="19" fillId="7" borderId="2" xfId="0" applyNumberFormat="1" applyFont="1" applyFill="1" applyBorder="1" applyAlignment="1">
      <alignment horizontal="center" vertical="center"/>
    </xf>
    <xf numFmtId="3" fontId="19" fillId="7" borderId="33" xfId="0" applyNumberFormat="1" applyFont="1" applyFill="1" applyBorder="1" applyAlignment="1">
      <alignment horizontal="center" vertical="center"/>
    </xf>
    <xf numFmtId="3" fontId="19" fillId="10" borderId="0" xfId="0" applyNumberFormat="1" applyFont="1" applyFill="1" applyBorder="1" applyAlignment="1">
      <alignment horizontal="center" vertical="center"/>
    </xf>
    <xf numFmtId="9" fontId="19" fillId="10" borderId="17" xfId="0" applyNumberFormat="1" applyFont="1" applyFill="1" applyBorder="1" applyAlignment="1">
      <alignment horizontal="center" vertical="center"/>
    </xf>
    <xf numFmtId="0" fontId="18" fillId="9" borderId="24" xfId="0" applyFont="1" applyFill="1" applyBorder="1" applyAlignment="1">
      <alignment horizontal="center" vertical="center"/>
    </xf>
    <xf numFmtId="0" fontId="2" fillId="5" borderId="0" xfId="0" applyFont="1" applyFill="1"/>
    <xf numFmtId="0" fontId="0" fillId="5" borderId="0" xfId="0" applyFill="1" applyAlignment="1">
      <alignment horizontal="center" vertical="center"/>
    </xf>
    <xf numFmtId="0" fontId="3" fillId="10" borderId="9" xfId="0" applyFont="1" applyFill="1" applyBorder="1" applyAlignment="1">
      <alignment wrapText="1"/>
    </xf>
    <xf numFmtId="0" fontId="3" fillId="10" borderId="13" xfId="0" applyFont="1" applyFill="1" applyBorder="1" applyAlignment="1">
      <alignment wrapText="1"/>
    </xf>
    <xf numFmtId="0" fontId="2" fillId="0" borderId="23" xfId="0" applyFont="1" applyBorder="1" applyAlignment="1">
      <alignment horizontal="center" vertical="center" wrapText="1"/>
    </xf>
    <xf numFmtId="0" fontId="2" fillId="0" borderId="17" xfId="0" applyFont="1" applyBorder="1" applyAlignment="1">
      <alignment horizontal="center" vertical="center"/>
    </xf>
    <xf numFmtId="11" fontId="0" fillId="0" borderId="17" xfId="0" applyNumberFormat="1" applyBorder="1" applyAlignment="1">
      <alignment horizontal="center"/>
    </xf>
    <xf numFmtId="0" fontId="0" fillId="0" borderId="26" xfId="0" applyBorder="1" applyAlignment="1">
      <alignment horizontal="center"/>
    </xf>
    <xf numFmtId="11" fontId="0" fillId="7" borderId="17" xfId="0" applyNumberFormat="1" applyFill="1" applyBorder="1"/>
    <xf numFmtId="11" fontId="0" fillId="7" borderId="26" xfId="0" applyNumberFormat="1" applyFill="1" applyBorder="1"/>
    <xf numFmtId="169" fontId="0" fillId="7" borderId="0" xfId="1" applyNumberFormat="1" applyFont="1" applyFill="1" applyBorder="1" applyAlignment="1">
      <alignment horizontal="center" vertical="center"/>
    </xf>
    <xf numFmtId="0" fontId="40" fillId="0" borderId="15" xfId="0" applyFont="1" applyFill="1" applyBorder="1"/>
    <xf numFmtId="0" fontId="39" fillId="0" borderId="15" xfId="0" applyFont="1" applyFill="1" applyBorder="1"/>
    <xf numFmtId="0" fontId="39" fillId="0" borderId="10" xfId="0" applyFont="1" applyFill="1" applyBorder="1"/>
    <xf numFmtId="0" fontId="39" fillId="0" borderId="0" xfId="0" applyFont="1" applyFill="1" applyBorder="1"/>
    <xf numFmtId="0" fontId="39" fillId="0" borderId="14" xfId="0" applyFont="1" applyFill="1" applyBorder="1"/>
    <xf numFmtId="0" fontId="39" fillId="0" borderId="16" xfId="0" applyFont="1" applyFill="1" applyBorder="1"/>
    <xf numFmtId="0" fontId="39" fillId="0" borderId="12" xfId="0" applyFont="1" applyFill="1" applyBorder="1"/>
    <xf numFmtId="9" fontId="19" fillId="0" borderId="14" xfId="2" applyFont="1" applyBorder="1" applyAlignment="1">
      <alignment horizontal="center" vertical="center"/>
    </xf>
    <xf numFmtId="169" fontId="19" fillId="0" borderId="14" xfId="1" applyNumberFormat="1" applyFont="1" applyBorder="1" applyAlignment="1">
      <alignment horizontal="center" vertical="center"/>
    </xf>
    <xf numFmtId="169" fontId="0" fillId="4" borderId="14" xfId="1" applyNumberFormat="1" applyFont="1" applyFill="1" applyBorder="1" applyAlignment="1">
      <alignment horizontal="center" vertical="center"/>
    </xf>
    <xf numFmtId="169" fontId="19" fillId="7" borderId="14" xfId="1" applyNumberFormat="1" applyFont="1" applyFill="1" applyBorder="1" applyAlignment="1">
      <alignment horizontal="center" vertical="center"/>
    </xf>
    <xf numFmtId="169" fontId="18" fillId="7" borderId="14" xfId="1" applyNumberFormat="1" applyFont="1" applyFill="1" applyBorder="1" applyAlignment="1">
      <alignment horizontal="center" vertical="center"/>
    </xf>
    <xf numFmtId="0" fontId="18" fillId="0" borderId="0" xfId="0" applyFont="1" applyFill="1" applyBorder="1" applyAlignment="1">
      <alignment horizontal="center" vertical="center"/>
    </xf>
    <xf numFmtId="0" fontId="18" fillId="0" borderId="2" xfId="0" applyFont="1" applyFill="1" applyBorder="1" applyAlignment="1">
      <alignment horizontal="center" vertical="center"/>
    </xf>
    <xf numFmtId="0" fontId="19" fillId="12" borderId="5" xfId="0" applyFont="1" applyFill="1" applyBorder="1" applyAlignment="1">
      <alignment horizontal="center" vertical="center"/>
    </xf>
    <xf numFmtId="0" fontId="19" fillId="12" borderId="8" xfId="0" applyFont="1" applyFill="1" applyBorder="1" applyAlignment="1">
      <alignment horizontal="center" vertical="center"/>
    </xf>
    <xf numFmtId="0" fontId="0" fillId="12" borderId="5" xfId="0" applyFill="1" applyBorder="1" applyAlignment="1">
      <alignment horizontal="center" vertical="center"/>
    </xf>
    <xf numFmtId="0" fontId="0" fillId="0" borderId="6" xfId="0" applyBorder="1" applyAlignment="1">
      <alignment horizontal="left" vertical="center"/>
    </xf>
    <xf numFmtId="0" fontId="0" fillId="12" borderId="8" xfId="0" applyFill="1" applyBorder="1" applyAlignment="1">
      <alignment horizontal="center" vertical="center"/>
    </xf>
    <xf numFmtId="0" fontId="2" fillId="0" borderId="3" xfId="0" applyFont="1" applyFill="1" applyBorder="1" applyAlignment="1">
      <alignment horizontal="center"/>
    </xf>
    <xf numFmtId="166" fontId="19" fillId="0" borderId="0" xfId="0" applyNumberFormat="1" applyFont="1" applyFill="1" applyBorder="1" applyAlignment="1">
      <alignment horizontal="center" vertical="center"/>
    </xf>
    <xf numFmtId="165" fontId="19" fillId="0" borderId="0" xfId="0" applyNumberFormat="1" applyFont="1" applyFill="1" applyBorder="1" applyAlignment="1">
      <alignment horizontal="center" vertical="center"/>
    </xf>
    <xf numFmtId="0" fontId="0" fillId="0" borderId="7" xfId="0" applyFill="1" applyBorder="1" applyAlignment="1">
      <alignment horizontal="center"/>
    </xf>
    <xf numFmtId="0" fontId="0" fillId="0" borderId="6" xfId="0" applyBorder="1" applyAlignment="1">
      <alignment horizontal="right"/>
    </xf>
    <xf numFmtId="0" fontId="0" fillId="0" borderId="7" xfId="0" applyFill="1" applyBorder="1" applyAlignment="1">
      <alignment wrapText="1"/>
    </xf>
    <xf numFmtId="11" fontId="19" fillId="12" borderId="7" xfId="0" applyNumberFormat="1" applyFont="1" applyFill="1" applyBorder="1" applyAlignment="1">
      <alignment horizontal="center"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11" fontId="19" fillId="0" borderId="0" xfId="0" applyNumberFormat="1" applyFont="1" applyFill="1" applyBorder="1" applyAlignment="1">
      <alignment horizontal="left" vertical="center"/>
    </xf>
    <xf numFmtId="0" fontId="19" fillId="0" borderId="5" xfId="0" applyFont="1" applyBorder="1" applyAlignment="1">
      <alignment horizontal="left" vertical="center"/>
    </xf>
    <xf numFmtId="0" fontId="19" fillId="0" borderId="4" xfId="0" applyFont="1" applyFill="1" applyBorder="1" applyAlignment="1">
      <alignment horizontal="left" vertical="center"/>
    </xf>
    <xf numFmtId="0" fontId="19" fillId="0" borderId="6" xfId="0" applyFont="1" applyFill="1" applyBorder="1" applyAlignment="1">
      <alignment horizontal="left" vertical="center"/>
    </xf>
    <xf numFmtId="11" fontId="19" fillId="0" borderId="7" xfId="0" applyNumberFormat="1" applyFont="1" applyFill="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9" fontId="0" fillId="0" borderId="7" xfId="2" applyFont="1" applyFill="1" applyBorder="1" applyAlignment="1">
      <alignment horizontal="center" vertical="center"/>
    </xf>
    <xf numFmtId="171" fontId="19" fillId="12" borderId="0" xfId="2" applyNumberFormat="1" applyFont="1" applyFill="1" applyBorder="1" applyAlignment="1">
      <alignment horizontal="center" vertical="center"/>
    </xf>
    <xf numFmtId="171" fontId="19" fillId="0" borderId="17" xfId="2" applyNumberFormat="1" applyFont="1" applyFill="1" applyBorder="1" applyAlignment="1">
      <alignment horizontal="center" vertical="center"/>
    </xf>
    <xf numFmtId="9" fontId="19" fillId="0" borderId="17" xfId="0" applyNumberFormat="1" applyFont="1" applyFill="1" applyBorder="1" applyAlignment="1">
      <alignment horizontal="center" vertical="center"/>
    </xf>
    <xf numFmtId="0" fontId="19" fillId="0" borderId="5" xfId="0" applyFont="1" applyBorder="1"/>
    <xf numFmtId="0" fontId="18" fillId="0" borderId="4" xfId="0" applyFont="1" applyFill="1" applyBorder="1" applyAlignment="1">
      <alignment vertical="center"/>
    </xf>
    <xf numFmtId="0" fontId="2" fillId="9" borderId="2" xfId="0" applyFont="1" applyFill="1" applyBorder="1" applyAlignment="1">
      <alignment wrapText="1"/>
    </xf>
    <xf numFmtId="0" fontId="2" fillId="9" borderId="3" xfId="0" applyFont="1" applyFill="1" applyBorder="1" applyAlignment="1">
      <alignment wrapText="1"/>
    </xf>
    <xf numFmtId="0" fontId="18" fillId="0" borderId="11" xfId="0" applyFont="1" applyBorder="1" applyAlignment="1">
      <alignment vertical="center" wrapText="1"/>
    </xf>
    <xf numFmtId="9" fontId="0" fillId="0" borderId="0" xfId="0" applyNumberFormat="1" applyFill="1" applyBorder="1" applyAlignment="1">
      <alignment horizontal="center" vertical="center"/>
    </xf>
    <xf numFmtId="0" fontId="11" fillId="0" borderId="4" xfId="0" applyFont="1" applyBorder="1" applyAlignment="1">
      <alignment vertical="center"/>
    </xf>
    <xf numFmtId="0" fontId="0" fillId="13" borderId="0" xfId="0" applyFill="1"/>
    <xf numFmtId="0" fontId="41" fillId="13" borderId="0" xfId="0" applyFont="1" applyFill="1"/>
    <xf numFmtId="3" fontId="0" fillId="0" borderId="0" xfId="3" applyNumberFormat="1" applyFont="1" applyFill="1" applyBorder="1" applyAlignment="1">
      <alignment horizontal="center" vertical="center"/>
    </xf>
    <xf numFmtId="9" fontId="0" fillId="0" borderId="0" xfId="2" applyFont="1" applyFill="1" applyBorder="1" applyAlignment="1">
      <alignment horizontal="center" vertical="center"/>
    </xf>
    <xf numFmtId="1" fontId="4" fillId="0" borderId="0" xfId="0" applyNumberFormat="1" applyFont="1" applyFill="1" applyBorder="1" applyAlignment="1">
      <alignment horizontal="center"/>
    </xf>
    <xf numFmtId="1" fontId="4" fillId="0" borderId="0" xfId="0" applyNumberFormat="1" applyFont="1" applyFill="1" applyBorder="1" applyAlignment="1">
      <alignment horizontal="center" vertical="center"/>
    </xf>
    <xf numFmtId="169" fontId="19" fillId="0" borderId="14" xfId="1" applyNumberFormat="1" applyFont="1" applyFill="1" applyBorder="1" applyAlignment="1">
      <alignment horizontal="center" vertical="center"/>
    </xf>
    <xf numFmtId="41" fontId="19" fillId="0" borderId="14" xfId="0" applyNumberFormat="1" applyFont="1" applyFill="1" applyBorder="1" applyAlignment="1">
      <alignment horizontal="center" vertical="center"/>
    </xf>
    <xf numFmtId="0" fontId="19" fillId="0" borderId="4" xfId="0" applyFont="1" applyBorder="1" applyAlignment="1">
      <alignment wrapText="1"/>
    </xf>
    <xf numFmtId="0" fontId="19" fillId="0" borderId="17" xfId="0" applyFont="1" applyBorder="1" applyAlignment="1">
      <alignment wrapText="1"/>
    </xf>
    <xf numFmtId="0" fontId="19" fillId="0" borderId="26" xfId="0" applyFont="1" applyBorder="1" applyAlignment="1">
      <alignment wrapText="1"/>
    </xf>
    <xf numFmtId="0" fontId="19" fillId="0" borderId="11" xfId="0" applyFont="1" applyBorder="1" applyAlignment="1">
      <alignment vertical="center" wrapText="1"/>
    </xf>
    <xf numFmtId="9" fontId="19" fillId="0" borderId="0" xfId="2" applyFont="1" applyFill="1" applyBorder="1" applyAlignment="1">
      <alignment horizontal="center" vertical="center"/>
    </xf>
    <xf numFmtId="3" fontId="19" fillId="0" borderId="4" xfId="0" applyNumberFormat="1" applyFont="1" applyFill="1" applyBorder="1" applyAlignment="1">
      <alignment horizontal="center" vertical="center"/>
    </xf>
    <xf numFmtId="0" fontId="18" fillId="0" borderId="6" xfId="0" applyFont="1" applyBorder="1" applyAlignment="1">
      <alignment wrapText="1"/>
    </xf>
    <xf numFmtId="3" fontId="19" fillId="10" borderId="17"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3" fontId="18" fillId="0" borderId="16" xfId="0" applyNumberFormat="1" applyFont="1" applyFill="1" applyBorder="1" applyAlignment="1">
      <alignment horizontal="center" vertical="center"/>
    </xf>
    <xf numFmtId="0" fontId="20" fillId="9" borderId="1" xfId="0" applyFont="1" applyFill="1" applyBorder="1" applyAlignment="1">
      <alignment vertical="center"/>
    </xf>
    <xf numFmtId="0" fontId="19" fillId="0" borderId="3" xfId="0" applyFont="1" applyFill="1" applyBorder="1" applyAlignment="1">
      <alignment horizontal="center" vertical="center"/>
    </xf>
    <xf numFmtId="3" fontId="19" fillId="0" borderId="5" xfId="0" applyNumberFormat="1" applyFont="1" applyBorder="1" applyAlignment="1">
      <alignment horizontal="center" vertical="center"/>
    </xf>
    <xf numFmtId="3" fontId="18" fillId="0" borderId="8" xfId="0" applyNumberFormat="1" applyFont="1" applyBorder="1" applyAlignment="1">
      <alignment horizontal="center" vertical="center"/>
    </xf>
    <xf numFmtId="0" fontId="29" fillId="0" borderId="13" xfId="0" applyFont="1" applyBorder="1"/>
    <xf numFmtId="0" fontId="30" fillId="0" borderId="13" xfId="0" applyFont="1" applyBorder="1"/>
    <xf numFmtId="0" fontId="30" fillId="0" borderId="13" xfId="0" applyFont="1" applyBorder="1" applyAlignment="1">
      <alignment wrapText="1"/>
    </xf>
    <xf numFmtId="0" fontId="29" fillId="0" borderId="11" xfId="0" applyFont="1" applyBorder="1"/>
    <xf numFmtId="37" fontId="2" fillId="7" borderId="12" xfId="1" applyNumberFormat="1" applyFont="1" applyFill="1" applyBorder="1" applyAlignment="1">
      <alignment horizontal="center" vertical="center"/>
    </xf>
    <xf numFmtId="0" fontId="0" fillId="14" borderId="0" xfId="0" applyFill="1"/>
    <xf numFmtId="0" fontId="44" fillId="0" borderId="0" xfId="0" applyFont="1" applyFill="1" applyBorder="1"/>
    <xf numFmtId="0" fontId="44" fillId="0" borderId="16" xfId="0" applyFont="1" applyFill="1" applyBorder="1"/>
    <xf numFmtId="0" fontId="0" fillId="15" borderId="0" xfId="0" applyFill="1"/>
    <xf numFmtId="0" fontId="0" fillId="15" borderId="15" xfId="0" applyFill="1" applyBorder="1"/>
    <xf numFmtId="0" fontId="0" fillId="15" borderId="10" xfId="0" applyFill="1" applyBorder="1"/>
    <xf numFmtId="0" fontId="0" fillId="15" borderId="13" xfId="0" applyFill="1" applyBorder="1"/>
    <xf numFmtId="0" fontId="0" fillId="15" borderId="0" xfId="0" applyFill="1" applyBorder="1"/>
    <xf numFmtId="0" fontId="0" fillId="15" borderId="14" xfId="0" applyFill="1" applyBorder="1"/>
    <xf numFmtId="0" fontId="0" fillId="15" borderId="11" xfId="0" applyFill="1" applyBorder="1"/>
    <xf numFmtId="0" fontId="0" fillId="15" borderId="16" xfId="0" applyFill="1" applyBorder="1"/>
    <xf numFmtId="0" fontId="0" fillId="15" borderId="12" xfId="0" applyFill="1" applyBorder="1"/>
    <xf numFmtId="0" fontId="42" fillId="0" borderId="0" xfId="0" applyFont="1" applyAlignment="1">
      <alignment horizontal="left" indent="13"/>
    </xf>
    <xf numFmtId="0" fontId="45" fillId="0" borderId="0" xfId="0" applyFont="1" applyFill="1" applyBorder="1"/>
    <xf numFmtId="0" fontId="46" fillId="0" borderId="0" xfId="0" applyFont="1" applyFill="1" applyBorder="1"/>
    <xf numFmtId="0" fontId="47" fillId="0" borderId="0" xfId="0" applyFont="1" applyFill="1" applyBorder="1"/>
    <xf numFmtId="0" fontId="47" fillId="0" borderId="16" xfId="0" applyFont="1" applyFill="1" applyBorder="1"/>
    <xf numFmtId="0" fontId="0" fillId="0" borderId="27" xfId="0" applyFill="1" applyBorder="1" applyAlignment="1">
      <alignment horizontal="center" vertical="center"/>
    </xf>
    <xf numFmtId="0" fontId="18" fillId="0" borderId="38" xfId="0" applyFont="1" applyFill="1" applyBorder="1" applyAlignment="1">
      <alignment wrapText="1"/>
    </xf>
    <xf numFmtId="0" fontId="16" fillId="0" borderId="20" xfId="0" applyFont="1" applyFill="1" applyBorder="1" applyAlignment="1">
      <alignment wrapText="1"/>
    </xf>
    <xf numFmtId="0" fontId="18" fillId="0" borderId="29" xfId="0" applyFont="1" applyFill="1" applyBorder="1" applyAlignment="1">
      <alignment wrapText="1"/>
    </xf>
    <xf numFmtId="0" fontId="18" fillId="0" borderId="22" xfId="0" applyFont="1" applyFill="1" applyBorder="1" applyAlignment="1">
      <alignment wrapText="1"/>
    </xf>
    <xf numFmtId="0" fontId="18" fillId="0" borderId="27" xfId="0" applyFont="1" applyFill="1" applyBorder="1"/>
    <xf numFmtId="0" fontId="18" fillId="0" borderId="27" xfId="0" applyFont="1" applyFill="1" applyBorder="1" applyAlignment="1">
      <alignment vertical="center"/>
    </xf>
    <xf numFmtId="3" fontId="18" fillId="7" borderId="16" xfId="0" applyNumberFormat="1" applyFont="1" applyFill="1" applyBorder="1" applyAlignment="1">
      <alignment horizontal="center" vertical="center"/>
    </xf>
    <xf numFmtId="9" fontId="19" fillId="0" borderId="16" xfId="2" applyFont="1" applyFill="1" applyBorder="1" applyAlignment="1">
      <alignment horizontal="center" vertical="center"/>
    </xf>
    <xf numFmtId="0" fontId="4" fillId="10" borderId="13" xfId="0" applyFont="1" applyFill="1" applyBorder="1"/>
    <xf numFmtId="171" fontId="19" fillId="0" borderId="27" xfId="0" applyNumberFormat="1" applyFont="1" applyFill="1" applyBorder="1" applyAlignment="1">
      <alignment horizontal="center" vertical="center"/>
    </xf>
    <xf numFmtId="171" fontId="3" fillId="0" borderId="25" xfId="0" applyNumberFormat="1" applyFont="1" applyFill="1" applyBorder="1" applyAlignment="1">
      <alignment horizontal="center" vertical="center"/>
    </xf>
    <xf numFmtId="171" fontId="19" fillId="0" borderId="17" xfId="0" applyNumberFormat="1" applyFont="1" applyFill="1" applyBorder="1" applyAlignment="1">
      <alignment horizontal="center" vertical="center"/>
    </xf>
    <xf numFmtId="171" fontId="19" fillId="0" borderId="27" xfId="2" applyNumberFormat="1" applyFont="1" applyFill="1" applyBorder="1" applyAlignment="1">
      <alignment horizontal="center" vertical="center"/>
    </xf>
    <xf numFmtId="171" fontId="3" fillId="0" borderId="17" xfId="0" applyNumberFormat="1" applyFont="1" applyFill="1" applyBorder="1" applyAlignment="1">
      <alignment horizontal="center" vertical="center"/>
    </xf>
    <xf numFmtId="171" fontId="18" fillId="9" borderId="15" xfId="0" applyNumberFormat="1" applyFont="1" applyFill="1" applyBorder="1" applyAlignment="1">
      <alignment horizontal="center" vertical="center"/>
    </xf>
    <xf numFmtId="171" fontId="19" fillId="0" borderId="0" xfId="2" applyNumberFormat="1" applyFont="1" applyFill="1" applyBorder="1" applyAlignment="1">
      <alignment horizontal="center" vertical="center"/>
    </xf>
    <xf numFmtId="171" fontId="19" fillId="0" borderId="26" xfId="2" applyNumberFormat="1" applyFont="1" applyFill="1" applyBorder="1" applyAlignment="1">
      <alignment horizontal="center" vertical="center"/>
    </xf>
    <xf numFmtId="171" fontId="19" fillId="0" borderId="24" xfId="2" applyNumberFormat="1" applyFont="1" applyFill="1" applyBorder="1" applyAlignment="1">
      <alignment horizontal="center" vertical="center"/>
    </xf>
    <xf numFmtId="171" fontId="19" fillId="0" borderId="23" xfId="2" applyNumberFormat="1" applyFont="1" applyFill="1" applyBorder="1" applyAlignment="1">
      <alignment horizontal="center" vertical="center"/>
    </xf>
    <xf numFmtId="171" fontId="3" fillId="0" borderId="28" xfId="0" applyNumberFormat="1" applyFont="1" applyFill="1" applyBorder="1" applyAlignment="1">
      <alignment horizontal="center" vertical="center"/>
    </xf>
    <xf numFmtId="0" fontId="0" fillId="0" borderId="27" xfId="0" applyFill="1" applyBorder="1" applyAlignment="1">
      <alignment wrapText="1"/>
    </xf>
    <xf numFmtId="0" fontId="8" fillId="0" borderId="27" xfId="0" applyFont="1" applyBorder="1"/>
    <xf numFmtId="0" fontId="0" fillId="0" borderId="27" xfId="0" applyBorder="1" applyAlignment="1">
      <alignment horizontal="center" vertical="center"/>
    </xf>
    <xf numFmtId="0" fontId="0" fillId="4" borderId="27" xfId="0" applyFill="1" applyBorder="1" applyAlignment="1">
      <alignment horizontal="center" vertical="center"/>
    </xf>
    <xf numFmtId="9" fontId="0" fillId="4" borderId="27" xfId="2" applyFont="1" applyFill="1" applyBorder="1" applyAlignment="1">
      <alignment horizontal="center" vertical="center"/>
    </xf>
    <xf numFmtId="0" fontId="8" fillId="0" borderId="27" xfId="0" applyFont="1" applyBorder="1" applyAlignment="1">
      <alignment wrapText="1"/>
    </xf>
    <xf numFmtId="0" fontId="0" fillId="0" borderId="27" xfId="0" applyBorder="1" applyAlignment="1">
      <alignment vertical="center" wrapText="1"/>
    </xf>
    <xf numFmtId="0" fontId="0" fillId="12" borderId="27" xfId="0" applyFill="1" applyBorder="1" applyAlignment="1">
      <alignment horizontal="center" vertical="center"/>
    </xf>
    <xf numFmtId="164" fontId="0" fillId="4" borderId="27" xfId="0" applyNumberFormat="1" applyFill="1" applyBorder="1" applyAlignment="1">
      <alignment horizontal="center" vertical="center"/>
    </xf>
    <xf numFmtId="9" fontId="0" fillId="4" borderId="27" xfId="0" applyNumberFormat="1" applyFill="1" applyBorder="1" applyAlignment="1">
      <alignment horizontal="center" vertical="center"/>
    </xf>
    <xf numFmtId="2" fontId="0" fillId="4" borderId="27" xfId="0" applyNumberFormat="1" applyFill="1" applyBorder="1" applyAlignment="1">
      <alignment horizontal="center" vertical="center"/>
    </xf>
    <xf numFmtId="1" fontId="0" fillId="4" borderId="27" xfId="0" applyNumberFormat="1" applyFill="1" applyBorder="1" applyAlignment="1">
      <alignment horizontal="center" vertical="center"/>
    </xf>
    <xf numFmtId="171" fontId="19" fillId="4" borderId="27" xfId="2" applyNumberFormat="1" applyFont="1" applyFill="1" applyBorder="1" applyAlignment="1">
      <alignment horizontal="center" vertical="center"/>
    </xf>
    <xf numFmtId="0" fontId="19" fillId="4" borderId="27" xfId="0" applyFont="1" applyFill="1" applyBorder="1" applyAlignment="1">
      <alignment horizontal="center" vertical="center"/>
    </xf>
    <xf numFmtId="9" fontId="19" fillId="4" borderId="27" xfId="2" applyFont="1" applyFill="1" applyBorder="1" applyAlignment="1">
      <alignment horizontal="center" vertical="center"/>
    </xf>
    <xf numFmtId="0" fontId="18" fillId="0" borderId="40" xfId="0" applyFont="1" applyFill="1" applyBorder="1" applyAlignment="1">
      <alignment wrapText="1"/>
    </xf>
    <xf numFmtId="171" fontId="18" fillId="9" borderId="24" xfId="0" applyNumberFormat="1" applyFont="1" applyFill="1" applyBorder="1" applyAlignment="1">
      <alignment horizontal="center" vertical="center"/>
    </xf>
    <xf numFmtId="0" fontId="18" fillId="10" borderId="41" xfId="0" applyFont="1" applyFill="1" applyBorder="1" applyAlignment="1">
      <alignment vertical="center" wrapText="1"/>
    </xf>
    <xf numFmtId="0" fontId="19" fillId="10" borderId="25" xfId="0" applyFont="1" applyFill="1" applyBorder="1" applyAlignment="1">
      <alignment horizontal="center" vertical="center"/>
    </xf>
    <xf numFmtId="0" fontId="18" fillId="9" borderId="34" xfId="0" applyFont="1" applyFill="1" applyBorder="1" applyAlignment="1">
      <alignment vertical="center"/>
    </xf>
    <xf numFmtId="0" fontId="19" fillId="0" borderId="42" xfId="0" applyFont="1" applyFill="1" applyBorder="1" applyAlignment="1">
      <alignment horizontal="right" vertical="center"/>
    </xf>
    <xf numFmtId="0" fontId="19" fillId="0" borderId="42" xfId="0" applyFont="1" applyFill="1" applyBorder="1" applyAlignment="1">
      <alignment horizontal="right" vertical="center" wrapText="1"/>
    </xf>
    <xf numFmtId="0" fontId="19" fillId="0" borderId="40" xfId="0" applyFont="1" applyFill="1" applyBorder="1" applyAlignment="1">
      <alignment horizontal="right" vertical="center"/>
    </xf>
    <xf numFmtId="0" fontId="18" fillId="0" borderId="43" xfId="0" applyFont="1" applyFill="1" applyBorder="1" applyAlignment="1">
      <alignment horizontal="left" vertical="center"/>
    </xf>
    <xf numFmtId="3" fontId="19" fillId="7" borderId="44" xfId="0" applyNumberFormat="1" applyFont="1" applyFill="1" applyBorder="1" applyAlignment="1">
      <alignment horizontal="center" vertical="center"/>
    </xf>
    <xf numFmtId="0" fontId="3" fillId="0" borderId="43" xfId="0" applyFont="1" applyFill="1" applyBorder="1" applyAlignment="1">
      <alignment wrapText="1"/>
    </xf>
    <xf numFmtId="38" fontId="19" fillId="0" borderId="42" xfId="0" applyNumberFormat="1" applyFont="1" applyFill="1" applyBorder="1" applyAlignment="1">
      <alignment horizontal="left" vertical="center" wrapText="1"/>
    </xf>
    <xf numFmtId="0" fontId="19" fillId="0" borderId="42" xfId="0" applyFont="1" applyBorder="1" applyAlignment="1">
      <alignment wrapText="1"/>
    </xf>
    <xf numFmtId="0" fontId="18" fillId="0" borderId="42" xfId="0" applyFont="1" applyBorder="1" applyAlignment="1">
      <alignment wrapText="1"/>
    </xf>
    <xf numFmtId="0" fontId="19" fillId="10" borderId="0" xfId="0" applyFont="1" applyFill="1" applyBorder="1" applyAlignment="1">
      <alignment horizontal="center" vertical="center"/>
    </xf>
    <xf numFmtId="0" fontId="19" fillId="10" borderId="14" xfId="0" applyFont="1" applyFill="1" applyBorder="1" applyAlignment="1">
      <alignment horizontal="center" vertical="center"/>
    </xf>
    <xf numFmtId="0" fontId="18" fillId="9" borderId="45" xfId="0" applyFont="1" applyFill="1" applyBorder="1"/>
    <xf numFmtId="0" fontId="18" fillId="0" borderId="46" xfId="0" applyFont="1" applyBorder="1" applyAlignment="1">
      <alignment wrapText="1"/>
    </xf>
    <xf numFmtId="38" fontId="19" fillId="0" borderId="28" xfId="0" applyNumberFormat="1" applyFont="1" applyFill="1" applyBorder="1" applyAlignment="1">
      <alignment horizontal="center" vertical="center"/>
    </xf>
    <xf numFmtId="38" fontId="19" fillId="0" borderId="20" xfId="0" applyNumberFormat="1" applyFont="1" applyFill="1" applyBorder="1" applyAlignment="1">
      <alignment horizontal="left" vertical="center" wrapText="1"/>
    </xf>
    <xf numFmtId="38" fontId="19" fillId="0" borderId="13" xfId="0" applyNumberFormat="1" applyFont="1" applyFill="1" applyBorder="1" applyAlignment="1">
      <alignment horizontal="left" vertical="center" wrapText="1"/>
    </xf>
    <xf numFmtId="9" fontId="19" fillId="0" borderId="28" xfId="2" applyFont="1" applyFill="1" applyBorder="1" applyAlignment="1">
      <alignment horizontal="center" vertical="center"/>
    </xf>
    <xf numFmtId="0" fontId="18" fillId="0" borderId="26" xfId="0" applyFont="1" applyFill="1" applyBorder="1"/>
    <xf numFmtId="3" fontId="19" fillId="10" borderId="14" xfId="0" applyNumberFormat="1" applyFont="1" applyFill="1" applyBorder="1" applyAlignment="1">
      <alignment horizontal="center" vertical="center"/>
    </xf>
    <xf numFmtId="0" fontId="4" fillId="10" borderId="11" xfId="0" applyFont="1" applyFill="1" applyBorder="1"/>
    <xf numFmtId="3" fontId="31" fillId="10" borderId="28" xfId="0" applyNumberFormat="1" applyFont="1" applyFill="1" applyBorder="1" applyAlignment="1">
      <alignment horizontal="center" vertical="center"/>
    </xf>
    <xf numFmtId="3" fontId="19" fillId="10" borderId="16" xfId="0" applyNumberFormat="1" applyFont="1" applyFill="1" applyBorder="1" applyAlignment="1">
      <alignment horizontal="center" vertical="center"/>
    </xf>
    <xf numFmtId="3" fontId="19" fillId="10" borderId="12" xfId="0" applyNumberFormat="1" applyFont="1" applyFill="1" applyBorder="1" applyAlignment="1">
      <alignment horizontal="center" vertical="center"/>
    </xf>
    <xf numFmtId="0" fontId="19" fillId="9" borderId="47" xfId="0" applyFont="1" applyFill="1" applyBorder="1" applyAlignment="1">
      <alignment horizontal="center" vertical="center"/>
    </xf>
    <xf numFmtId="9" fontId="18" fillId="0" borderId="16" xfId="2" applyFont="1" applyFill="1" applyBorder="1" applyAlignment="1">
      <alignment horizontal="center" vertical="center"/>
    </xf>
    <xf numFmtId="3" fontId="18" fillId="0" borderId="48"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8" fillId="9" borderId="13" xfId="0" applyFont="1" applyFill="1" applyBorder="1"/>
    <xf numFmtId="0" fontId="18" fillId="9" borderId="17" xfId="0" applyFont="1" applyFill="1" applyBorder="1" applyAlignment="1">
      <alignment horizontal="center" vertical="center"/>
    </xf>
    <xf numFmtId="0" fontId="19" fillId="9" borderId="17" xfId="0" applyFont="1" applyFill="1" applyBorder="1" applyAlignment="1">
      <alignment horizontal="center" vertical="center"/>
    </xf>
    <xf numFmtId="0" fontId="19" fillId="9" borderId="0" xfId="0" applyFont="1" applyFill="1" applyBorder="1" applyAlignment="1">
      <alignment horizontal="center" vertical="center"/>
    </xf>
    <xf numFmtId="0" fontId="19" fillId="9" borderId="14" xfId="0" applyFont="1" applyFill="1" applyBorder="1" applyAlignment="1">
      <alignment horizontal="center" vertical="center"/>
    </xf>
    <xf numFmtId="171" fontId="18" fillId="9" borderId="17" xfId="0" applyNumberFormat="1" applyFont="1" applyFill="1" applyBorder="1" applyAlignment="1">
      <alignment horizontal="center" vertical="center"/>
    </xf>
    <xf numFmtId="3" fontId="18" fillId="0" borderId="14" xfId="0" applyNumberFormat="1" applyFont="1" applyFill="1" applyBorder="1" applyAlignment="1">
      <alignment horizontal="center" vertical="center"/>
    </xf>
    <xf numFmtId="171" fontId="19" fillId="9" borderId="24" xfId="0" applyNumberFormat="1" applyFont="1" applyFill="1" applyBorder="1" applyAlignment="1">
      <alignment horizontal="center" vertical="center"/>
    </xf>
    <xf numFmtId="3" fontId="18" fillId="0" borderId="28" xfId="0" applyNumberFormat="1" applyFont="1" applyFill="1" applyBorder="1" applyAlignment="1">
      <alignment horizontal="center" vertical="center"/>
    </xf>
    <xf numFmtId="0" fontId="28" fillId="0" borderId="0" xfId="0" applyFont="1"/>
    <xf numFmtId="0" fontId="27" fillId="11" borderId="0" xfId="0" applyFont="1" applyFill="1"/>
    <xf numFmtId="0" fontId="27" fillId="0" borderId="0" xfId="0" applyFont="1" applyAlignment="1">
      <alignment horizontal="left"/>
    </xf>
    <xf numFmtId="0" fontId="0" fillId="0" borderId="5" xfId="0" applyFill="1" applyBorder="1" applyAlignment="1">
      <alignment horizontal="left" vertical="center" wrapText="1"/>
    </xf>
    <xf numFmtId="0" fontId="0" fillId="0" borderId="8" xfId="0" applyFill="1" applyBorder="1" applyAlignment="1">
      <alignment horizontal="left" vertical="center" wrapText="1"/>
    </xf>
    <xf numFmtId="173" fontId="19" fillId="12" borderId="0" xfId="0" applyNumberFormat="1" applyFont="1" applyFill="1" applyBorder="1" applyAlignment="1">
      <alignment horizontal="center" vertical="center"/>
    </xf>
    <xf numFmtId="2" fontId="0" fillId="0" borderId="5" xfId="0" applyNumberFormat="1" applyBorder="1" applyAlignment="1">
      <alignment horizontal="center" vertical="center"/>
    </xf>
    <xf numFmtId="0" fontId="49" fillId="15" borderId="0" xfId="0" applyFont="1" applyFill="1" applyBorder="1"/>
    <xf numFmtId="0" fontId="0" fillId="0" borderId="27" xfId="0" applyFont="1" applyFill="1" applyBorder="1" applyAlignment="1">
      <alignment wrapText="1"/>
    </xf>
    <xf numFmtId="0" fontId="51" fillId="0" borderId="27" xfId="0" applyFont="1" applyBorder="1"/>
    <xf numFmtId="0" fontId="52" fillId="0" borderId="27" xfId="0" applyFont="1" applyFill="1" applyBorder="1"/>
    <xf numFmtId="0" fontId="52" fillId="0" borderId="27" xfId="0" applyFont="1" applyFill="1" applyBorder="1" applyAlignment="1">
      <alignment wrapText="1"/>
    </xf>
    <xf numFmtId="0" fontId="51" fillId="0" borderId="0" xfId="0" applyFont="1"/>
    <xf numFmtId="0" fontId="53" fillId="0" borderId="5" xfId="0" applyFont="1" applyFill="1" applyBorder="1" applyAlignment="1">
      <alignment horizontal="center" vertical="center"/>
    </xf>
    <xf numFmtId="0" fontId="53" fillId="0" borderId="27" xfId="0" applyFont="1" applyBorder="1" applyAlignment="1">
      <alignment horizontal="center" vertical="center" wrapText="1"/>
    </xf>
    <xf numFmtId="0" fontId="53" fillId="0" borderId="27" xfId="0" applyFont="1" applyBorder="1" applyAlignment="1">
      <alignment horizontal="center" vertical="center"/>
    </xf>
    <xf numFmtId="0" fontId="53" fillId="0" borderId="27" xfId="0" applyFont="1" applyFill="1" applyBorder="1" applyAlignment="1">
      <alignment horizontal="center" vertical="center"/>
    </xf>
    <xf numFmtId="0" fontId="51" fillId="0" borderId="5" xfId="0" applyFont="1" applyBorder="1"/>
    <xf numFmtId="0" fontId="51" fillId="0" borderId="8" xfId="0" applyFont="1" applyBorder="1"/>
    <xf numFmtId="0" fontId="0" fillId="0" borderId="4" xfId="0" applyFont="1" applyBorder="1"/>
    <xf numFmtId="0" fontId="51" fillId="0" borderId="4" xfId="0" applyFont="1" applyFill="1" applyBorder="1"/>
    <xf numFmtId="0" fontId="51" fillId="0" borderId="6" xfId="0" applyFont="1" applyFill="1" applyBorder="1"/>
    <xf numFmtId="0" fontId="54" fillId="0" borderId="0" xfId="0" applyFont="1" applyAlignment="1">
      <alignment horizontal="left"/>
    </xf>
    <xf numFmtId="0" fontId="51" fillId="0" borderId="4" xfId="0" applyFont="1" applyBorder="1" applyAlignment="1">
      <alignment horizontal="left" vertical="center"/>
    </xf>
    <xf numFmtId="0" fontId="51" fillId="0" borderId="0" xfId="0" applyFont="1" applyAlignment="1">
      <alignment horizontal="left"/>
    </xf>
    <xf numFmtId="0" fontId="51" fillId="0" borderId="6" xfId="0" applyFont="1" applyBorder="1" applyAlignment="1">
      <alignment horizontal="left" vertical="center"/>
    </xf>
    <xf numFmtId="0" fontId="55" fillId="0" borderId="5" xfId="0" applyFont="1" applyFill="1" applyBorder="1"/>
    <xf numFmtId="0" fontId="0" fillId="0" borderId="4" xfId="0" applyBorder="1" applyAlignment="1">
      <alignment horizontal="left"/>
    </xf>
    <xf numFmtId="0" fontId="0" fillId="0" borderId="4" xfId="0" applyFill="1" applyBorder="1" applyAlignment="1">
      <alignment horizontal="left"/>
    </xf>
    <xf numFmtId="0" fontId="0" fillId="0" borderId="6" xfId="0" applyFill="1" applyBorder="1" applyAlignment="1">
      <alignment horizontal="left"/>
    </xf>
    <xf numFmtId="0" fontId="52" fillId="0" borderId="4" xfId="0" applyFont="1" applyBorder="1" applyAlignment="1">
      <alignment horizontal="left" vertical="center"/>
    </xf>
    <xf numFmtId="0" fontId="52" fillId="0" borderId="6" xfId="0" applyFont="1" applyBorder="1" applyAlignment="1">
      <alignment horizontal="left" vertical="center"/>
    </xf>
    <xf numFmtId="0" fontId="2" fillId="0" borderId="3" xfId="0" applyFont="1" applyFill="1" applyBorder="1" applyAlignment="1">
      <alignment horizontal="left"/>
    </xf>
    <xf numFmtId="0" fontId="51" fillId="0" borderId="4" xfId="0" applyFont="1" applyFill="1" applyBorder="1" applyAlignment="1">
      <alignment horizontal="left" vertical="center"/>
    </xf>
    <xf numFmtId="0" fontId="0" fillId="0" borderId="4" xfId="0" applyFont="1" applyBorder="1" applyAlignment="1">
      <alignment horizontal="left"/>
    </xf>
    <xf numFmtId="11" fontId="0" fillId="0" borderId="5" xfId="0" applyNumberFormat="1" applyFont="1" applyBorder="1" applyAlignment="1">
      <alignment horizontal="left" vertical="center"/>
    </xf>
    <xf numFmtId="0" fontId="51" fillId="0" borderId="6" xfId="0" applyFont="1" applyFill="1" applyBorder="1" applyAlignment="1">
      <alignment horizontal="left" vertical="center"/>
    </xf>
    <xf numFmtId="0" fontId="51" fillId="0" borderId="4" xfId="0" applyFont="1" applyFill="1" applyBorder="1" applyAlignment="1">
      <alignment horizontal="left" vertical="center" wrapText="1"/>
    </xf>
    <xf numFmtId="0" fontId="0" fillId="0" borderId="4" xfId="0" applyFill="1" applyBorder="1" applyAlignment="1">
      <alignment horizontal="left" wrapText="1"/>
    </xf>
    <xf numFmtId="0" fontId="48" fillId="13" borderId="9" xfId="0" applyFont="1" applyFill="1" applyBorder="1" applyAlignment="1">
      <alignment horizontal="center" vertical="center" wrapText="1"/>
    </xf>
    <xf numFmtId="0" fontId="48" fillId="13" borderId="15" xfId="0" applyFont="1" applyFill="1" applyBorder="1" applyAlignment="1">
      <alignment horizontal="center" vertical="center" wrapText="1"/>
    </xf>
    <xf numFmtId="0" fontId="38" fillId="9" borderId="0" xfId="0" applyFont="1" applyFill="1" applyAlignment="1">
      <alignment horizontal="center"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0" xfId="0" applyAlignment="1">
      <alignmen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2" fillId="5" borderId="1"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5" borderId="1" xfId="0" applyFont="1" applyFill="1" applyBorder="1" applyAlignment="1">
      <alignment horizontal="left" wrapText="1"/>
    </xf>
    <xf numFmtId="0" fontId="2" fillId="5" borderId="2" xfId="0" applyFont="1" applyFill="1" applyBorder="1" applyAlignment="1">
      <alignment horizontal="left" wrapText="1"/>
    </xf>
    <xf numFmtId="0" fontId="2" fillId="5" borderId="3" xfId="0" applyFont="1" applyFill="1" applyBorder="1" applyAlignment="1">
      <alignment horizontal="left" wrapText="1"/>
    </xf>
    <xf numFmtId="0" fontId="18" fillId="0" borderId="27" xfId="0" applyFont="1" applyFill="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0" fillId="16" borderId="16" xfId="0" applyFont="1" applyFill="1" applyBorder="1"/>
    <xf numFmtId="0" fontId="41" fillId="13" borderId="0" xfId="0" applyFont="1" applyFill="1" applyProtection="1">
      <protection locked="0"/>
    </xf>
    <xf numFmtId="0" fontId="0" fillId="13" borderId="0" xfId="0" applyFill="1" applyAlignment="1" applyProtection="1">
      <alignment horizontal="center" vertical="center"/>
      <protection locked="0"/>
    </xf>
    <xf numFmtId="0" fontId="0" fillId="13" borderId="0" xfId="0" applyFill="1" applyAlignment="1" applyProtection="1">
      <alignment horizontal="left" vertical="center"/>
      <protection locked="0"/>
    </xf>
    <xf numFmtId="0" fontId="0" fillId="13" borderId="0" xfId="0" applyFill="1" applyProtection="1">
      <protection locked="0"/>
    </xf>
    <xf numFmtId="0" fontId="0" fillId="11" borderId="0" xfId="0" applyFill="1" applyProtection="1">
      <protection locked="0"/>
    </xf>
    <xf numFmtId="0" fontId="0" fillId="0" borderId="0" xfId="0" applyProtection="1">
      <protection locked="0"/>
    </xf>
    <xf numFmtId="0" fontId="56" fillId="13" borderId="0" xfId="0" applyFont="1" applyFill="1" applyProtection="1">
      <protection locked="0"/>
    </xf>
    <xf numFmtId="0" fontId="3" fillId="13" borderId="0" xfId="0" applyFont="1" applyFill="1" applyProtection="1">
      <protection locked="0"/>
    </xf>
    <xf numFmtId="0" fontId="4" fillId="11" borderId="0" xfId="0" applyFont="1" applyFill="1" applyBorder="1" applyProtection="1">
      <protection locked="0"/>
    </xf>
    <xf numFmtId="0" fontId="0" fillId="11" borderId="0" xfId="0" applyFill="1" applyBorder="1" applyProtection="1">
      <protection locked="0"/>
    </xf>
    <xf numFmtId="0" fontId="2" fillId="9" borderId="1" xfId="0" applyFont="1" applyFill="1" applyBorder="1" applyAlignment="1" applyProtection="1">
      <alignment wrapText="1"/>
      <protection locked="0"/>
    </xf>
    <xf numFmtId="0" fontId="2" fillId="9" borderId="2" xfId="0" applyFont="1" applyFill="1" applyBorder="1" applyAlignment="1" applyProtection="1">
      <alignment wrapText="1"/>
      <protection locked="0"/>
    </xf>
    <xf numFmtId="0" fontId="2" fillId="9" borderId="3" xfId="0" applyFont="1" applyFill="1" applyBorder="1" applyAlignment="1" applyProtection="1">
      <alignment horizontal="left" wrapText="1"/>
      <protection locked="0"/>
    </xf>
    <xf numFmtId="0" fontId="0" fillId="13" borderId="4" xfId="0" applyFont="1" applyFill="1" applyBorder="1" applyAlignment="1" applyProtection="1">
      <alignment wrapText="1"/>
      <protection locked="0"/>
    </xf>
    <xf numFmtId="0" fontId="0" fillId="12" borderId="0" xfId="0" applyFill="1" applyBorder="1" applyAlignment="1" applyProtection="1">
      <alignment horizontal="center" vertical="center"/>
      <protection locked="0"/>
    </xf>
    <xf numFmtId="0" fontId="0" fillId="13" borderId="5" xfId="0" applyFill="1" applyBorder="1" applyAlignment="1" applyProtection="1">
      <alignment horizontal="left" vertical="center"/>
      <protection locked="0"/>
    </xf>
    <xf numFmtId="0" fontId="0" fillId="11" borderId="0" xfId="0" applyFill="1" applyBorder="1" applyAlignment="1" applyProtection="1">
      <alignment wrapText="1"/>
      <protection locked="0"/>
    </xf>
    <xf numFmtId="2" fontId="17" fillId="11" borderId="0" xfId="0" applyNumberFormat="1" applyFont="1" applyFill="1" applyBorder="1" applyAlignment="1" applyProtection="1">
      <protection locked="0"/>
    </xf>
    <xf numFmtId="11" fontId="0" fillId="11" borderId="0" xfId="0" applyNumberFormat="1" applyFill="1" applyBorder="1" applyProtection="1">
      <protection locked="0"/>
    </xf>
    <xf numFmtId="164" fontId="0" fillId="11" borderId="0" xfId="0" applyNumberFormat="1" applyFill="1" applyBorder="1" applyProtection="1">
      <protection locked="0"/>
    </xf>
    <xf numFmtId="0" fontId="0" fillId="13" borderId="4" xfId="0" applyFont="1" applyFill="1" applyBorder="1" applyProtection="1">
      <protection locked="0"/>
    </xf>
    <xf numFmtId="0" fontId="0" fillId="13" borderId="4" xfId="0" applyFill="1" applyBorder="1" applyAlignment="1" applyProtection="1">
      <alignment wrapText="1"/>
      <protection locked="0"/>
    </xf>
    <xf numFmtId="0" fontId="52" fillId="13" borderId="4" xfId="0" applyFont="1" applyFill="1" applyBorder="1" applyAlignment="1" applyProtection="1">
      <alignment wrapText="1"/>
      <protection locked="0"/>
    </xf>
    <xf numFmtId="0" fontId="0" fillId="13" borderId="4" xfId="0" applyFont="1" applyFill="1" applyBorder="1" applyAlignment="1" applyProtection="1">
      <alignment vertical="center" wrapText="1"/>
      <protection locked="0"/>
    </xf>
    <xf numFmtId="0" fontId="2" fillId="9" borderId="4" xfId="0" applyFont="1" applyFill="1" applyBorder="1" applyAlignment="1" applyProtection="1">
      <alignment wrapText="1"/>
      <protection locked="0"/>
    </xf>
    <xf numFmtId="0" fontId="0" fillId="0" borderId="0" xfId="0" applyBorder="1" applyAlignment="1" applyProtection="1">
      <alignment horizontal="center" vertical="center"/>
      <protection locked="0"/>
    </xf>
    <xf numFmtId="0" fontId="51" fillId="13" borderId="4" xfId="0" applyFont="1" applyFill="1" applyBorder="1" applyAlignment="1" applyProtection="1">
      <alignment vertical="center"/>
      <protection locked="0"/>
    </xf>
    <xf numFmtId="3" fontId="0" fillId="12" borderId="0" xfId="3" applyNumberFormat="1" applyFont="1" applyFill="1" applyBorder="1" applyAlignment="1" applyProtection="1">
      <alignment horizontal="center" vertical="center"/>
      <protection locked="0"/>
    </xf>
    <xf numFmtId="3" fontId="4" fillId="13" borderId="5" xfId="0" applyNumberFormat="1" applyFont="1" applyFill="1" applyBorder="1" applyAlignment="1" applyProtection="1">
      <alignment horizontal="left" vertical="center"/>
      <protection locked="0"/>
    </xf>
    <xf numFmtId="37" fontId="0" fillId="4" borderId="0" xfId="1" applyNumberFormat="1" applyFont="1" applyFill="1" applyBorder="1" applyAlignment="1" applyProtection="1">
      <alignment horizontal="center" vertical="center"/>
      <protection locked="0"/>
    </xf>
    <xf numFmtId="0" fontId="57" fillId="13" borderId="4" xfId="0" applyFont="1" applyFill="1" applyBorder="1" applyAlignment="1" applyProtection="1">
      <alignment vertical="center"/>
      <protection locked="0"/>
    </xf>
    <xf numFmtId="0" fontId="58" fillId="13" borderId="4" xfId="0" applyFont="1" applyFill="1" applyBorder="1" applyAlignment="1" applyProtection="1">
      <alignment vertical="center" wrapText="1"/>
      <protection locked="0"/>
    </xf>
    <xf numFmtId="0" fontId="56" fillId="0" borderId="6" xfId="0" applyFont="1" applyBorder="1" applyProtection="1">
      <protection locked="0"/>
    </xf>
    <xf numFmtId="3" fontId="4" fillId="13" borderId="8" xfId="0" applyNumberFormat="1" applyFont="1" applyFill="1" applyBorder="1" applyAlignment="1" applyProtection="1">
      <alignment horizontal="left" vertical="center"/>
      <protection locked="0"/>
    </xf>
    <xf numFmtId="0" fontId="0" fillId="2" borderId="0" xfId="0" applyFill="1" applyProtection="1">
      <protection locked="0"/>
    </xf>
    <xf numFmtId="0" fontId="4" fillId="0" borderId="0" xfId="0" applyFont="1" applyFill="1" applyProtection="1">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3" fontId="0" fillId="11" borderId="0" xfId="0" applyNumberFormat="1" applyFill="1" applyProtection="1">
      <protection locked="0"/>
    </xf>
    <xf numFmtId="0" fontId="4" fillId="11" borderId="0" xfId="0" applyFont="1" applyFill="1" applyProtection="1">
      <protection locked="0"/>
    </xf>
    <xf numFmtId="0" fontId="59" fillId="9" borderId="1" xfId="0" applyFont="1" applyFill="1" applyBorder="1" applyProtection="1">
      <protection locked="0"/>
    </xf>
    <xf numFmtId="0" fontId="0" fillId="0" borderId="2" xfId="0" applyFill="1" applyBorder="1" applyAlignment="1" applyProtection="1">
      <alignment horizontal="center" vertical="center"/>
      <protection locked="0"/>
    </xf>
    <xf numFmtId="0" fontId="0" fillId="13" borderId="3" xfId="0" applyFill="1" applyBorder="1" applyAlignment="1" applyProtection="1">
      <alignment horizontal="left" vertical="center"/>
      <protection locked="0"/>
    </xf>
    <xf numFmtId="0" fontId="0" fillId="0" borderId="4" xfId="0" applyFont="1" applyFill="1" applyBorder="1" applyProtection="1">
      <protection locked="0"/>
    </xf>
    <xf numFmtId="3" fontId="0" fillId="11" borderId="0" xfId="3" applyNumberFormat="1" applyFont="1" applyFill="1" applyProtection="1">
      <protection locked="0"/>
    </xf>
    <xf numFmtId="0" fontId="3" fillId="11" borderId="0" xfId="0" applyFont="1" applyFill="1" applyProtection="1">
      <protection locked="0"/>
    </xf>
    <xf numFmtId="0" fontId="59" fillId="9" borderId="4" xfId="0" applyFont="1" applyFill="1" applyBorder="1" applyProtection="1">
      <protection locked="0"/>
    </xf>
    <xf numFmtId="9" fontId="0" fillId="12" borderId="0" xfId="0" applyNumberFormat="1" applyFill="1" applyBorder="1" applyAlignment="1" applyProtection="1">
      <alignment horizontal="center" vertical="center"/>
      <protection locked="0"/>
    </xf>
    <xf numFmtId="0" fontId="0" fillId="13" borderId="0" xfId="0" applyFill="1" applyBorder="1" applyAlignment="1" applyProtection="1">
      <alignment horizontal="center" vertical="center"/>
      <protection locked="0"/>
    </xf>
    <xf numFmtId="0" fontId="0" fillId="0" borderId="0" xfId="0" applyFill="1" applyProtection="1">
      <protection locked="0"/>
    </xf>
    <xf numFmtId="0" fontId="0" fillId="13" borderId="4" xfId="0" applyFont="1" applyFill="1" applyBorder="1" applyAlignment="1" applyProtection="1">
      <alignment horizontal="left" vertical="center"/>
      <protection locked="0"/>
    </xf>
    <xf numFmtId="0" fontId="0" fillId="13" borderId="4" xfId="0" applyFill="1" applyBorder="1" applyAlignment="1" applyProtection="1">
      <alignment horizontal="left" vertical="center" wrapText="1"/>
      <protection locked="0"/>
    </xf>
    <xf numFmtId="169" fontId="0" fillId="12" borderId="0" xfId="1" applyNumberFormat="1" applyFont="1" applyFill="1" applyBorder="1" applyAlignment="1" applyProtection="1">
      <alignment horizontal="center" vertical="center"/>
      <protection locked="0"/>
    </xf>
    <xf numFmtId="0" fontId="59" fillId="9" borderId="4" xfId="0" applyFont="1" applyFill="1" applyBorder="1" applyAlignment="1" applyProtection="1">
      <alignment horizontal="left"/>
      <protection locked="0"/>
    </xf>
    <xf numFmtId="0" fontId="0" fillId="13" borderId="6" xfId="0" applyFill="1" applyBorder="1" applyAlignment="1" applyProtection="1">
      <alignment horizontal="left" vertical="center" wrapText="1"/>
      <protection locked="0"/>
    </xf>
    <xf numFmtId="0" fontId="0" fillId="12" borderId="7" xfId="0" applyFill="1" applyBorder="1" applyAlignment="1" applyProtection="1">
      <alignment horizontal="center" vertical="center"/>
      <protection locked="0"/>
    </xf>
    <xf numFmtId="0" fontId="0" fillId="13" borderId="8" xfId="0" applyFill="1" applyBorder="1" applyAlignment="1" applyProtection="1">
      <alignment horizontal="left" vertical="center"/>
      <protection locked="0"/>
    </xf>
    <xf numFmtId="0" fontId="8" fillId="9" borderId="1" xfId="0" applyFont="1" applyFill="1" applyBorder="1" applyAlignment="1" applyProtection="1">
      <alignment vertical="center"/>
      <protection locked="0"/>
    </xf>
    <xf numFmtId="0" fontId="0" fillId="13" borderId="2" xfId="0" applyFill="1" applyBorder="1" applyAlignment="1" applyProtection="1">
      <alignment horizontal="center" vertical="center"/>
      <protection locked="0"/>
    </xf>
    <xf numFmtId="0" fontId="51" fillId="13" borderId="4" xfId="0" applyFont="1" applyFill="1" applyBorder="1" applyProtection="1">
      <protection locked="0"/>
    </xf>
    <xf numFmtId="0" fontId="51" fillId="13" borderId="4" xfId="0" applyFont="1" applyFill="1" applyBorder="1" applyAlignment="1" applyProtection="1">
      <alignment wrapText="1"/>
      <protection locked="0"/>
    </xf>
    <xf numFmtId="169" fontId="0" fillId="4" borderId="0" xfId="1" applyNumberFormat="1" applyFont="1" applyFill="1" applyBorder="1" applyAlignment="1" applyProtection="1">
      <alignment horizontal="center" vertical="center"/>
      <protection locked="0"/>
    </xf>
    <xf numFmtId="0" fontId="60" fillId="13" borderId="4" xfId="0" applyFont="1" applyFill="1" applyBorder="1" applyAlignment="1" applyProtection="1">
      <alignment wrapText="1"/>
      <protection locked="0"/>
    </xf>
    <xf numFmtId="0" fontId="57" fillId="13" borderId="4" xfId="0" applyFont="1" applyFill="1" applyBorder="1" applyAlignment="1" applyProtection="1">
      <alignment wrapText="1"/>
      <protection locked="0"/>
    </xf>
    <xf numFmtId="0" fontId="57" fillId="13" borderId="6" xfId="0" applyFont="1" applyFill="1" applyBorder="1" applyAlignment="1" applyProtection="1">
      <alignment wrapText="1"/>
      <protection locked="0"/>
    </xf>
    <xf numFmtId="0" fontId="3" fillId="13" borderId="2" xfId="0" applyFont="1" applyFill="1" applyBorder="1" applyProtection="1">
      <protection locked="0"/>
    </xf>
    <xf numFmtId="0" fontId="3" fillId="13" borderId="3" xfId="0" applyFont="1" applyFill="1" applyBorder="1" applyAlignment="1" applyProtection="1">
      <alignment horizontal="left"/>
      <protection locked="0"/>
    </xf>
    <xf numFmtId="0" fontId="3" fillId="13" borderId="5" xfId="0" applyFont="1" applyFill="1" applyBorder="1" applyAlignment="1" applyProtection="1">
      <alignment horizontal="left"/>
      <protection locked="0"/>
    </xf>
    <xf numFmtId="0" fontId="2" fillId="13" borderId="5" xfId="0" applyFont="1" applyFill="1" applyBorder="1" applyAlignment="1" applyProtection="1">
      <alignment horizontal="left" vertical="center"/>
      <protection locked="0"/>
    </xf>
    <xf numFmtId="0" fontId="8" fillId="9" borderId="4" xfId="0" applyFont="1" applyFill="1" applyBorder="1" applyProtection="1">
      <protection locked="0"/>
    </xf>
    <xf numFmtId="0" fontId="3" fillId="13" borderId="0" xfId="0" applyFont="1" applyFill="1" applyBorder="1" applyProtection="1">
      <protection locked="0"/>
    </xf>
    <xf numFmtId="0" fontId="56" fillId="13" borderId="4" xfId="0" applyFont="1" applyFill="1" applyBorder="1" applyProtection="1">
      <protection locked="0"/>
    </xf>
    <xf numFmtId="0" fontId="52" fillId="13" borderId="6" xfId="0" applyFont="1" applyFill="1" applyBorder="1" applyAlignment="1" applyProtection="1">
      <alignment wrapText="1"/>
      <protection locked="0"/>
    </xf>
    <xf numFmtId="0" fontId="3" fillId="13" borderId="8" xfId="0" applyFont="1" applyFill="1" applyBorder="1" applyAlignment="1" applyProtection="1">
      <alignment horizontal="left"/>
      <protection locked="0"/>
    </xf>
    <xf numFmtId="0" fontId="0" fillId="13" borderId="0" xfId="0" applyFill="1" applyBorder="1" applyAlignment="1" applyProtection="1">
      <alignment horizontal="left" vertical="center"/>
      <protection locked="0"/>
    </xf>
    <xf numFmtId="0" fontId="20" fillId="9" borderId="1" xfId="0" applyFont="1" applyFill="1" applyBorder="1" applyAlignment="1" applyProtection="1">
      <alignment vertical="center"/>
      <protection locked="0"/>
    </xf>
    <xf numFmtId="0" fontId="19" fillId="0" borderId="2" xfId="0" applyFont="1" applyFill="1" applyBorder="1" applyAlignment="1" applyProtection="1">
      <alignment horizontal="center" vertical="center"/>
      <protection locked="0"/>
    </xf>
    <xf numFmtId="0" fontId="18" fillId="13" borderId="3" xfId="0" applyFont="1" applyFill="1" applyBorder="1" applyAlignment="1" applyProtection="1">
      <alignment horizontal="left" vertical="center"/>
      <protection locked="0"/>
    </xf>
    <xf numFmtId="0" fontId="29" fillId="13" borderId="4" xfId="0" applyFont="1" applyFill="1" applyBorder="1" applyProtection="1">
      <protection locked="0"/>
    </xf>
    <xf numFmtId="0" fontId="3" fillId="11" borderId="0" xfId="0" applyFont="1" applyFill="1" applyBorder="1" applyProtection="1">
      <protection locked="0"/>
    </xf>
    <xf numFmtId="0" fontId="0" fillId="11" borderId="0" xfId="0" applyFill="1" applyBorder="1" applyAlignment="1" applyProtection="1">
      <alignment horizontal="center" vertical="center"/>
      <protection locked="0"/>
    </xf>
    <xf numFmtId="0" fontId="0" fillId="11" borderId="0" xfId="0" applyFill="1" applyBorder="1" applyAlignment="1" applyProtection="1">
      <alignment horizontal="left" vertical="center"/>
      <protection locked="0"/>
    </xf>
    <xf numFmtId="164" fontId="0" fillId="11" borderId="0" xfId="0" applyNumberFormat="1" applyFill="1" applyBorder="1" applyAlignment="1" applyProtection="1">
      <alignment horizontal="left" vertical="center"/>
      <protection locked="0"/>
    </xf>
    <xf numFmtId="1" fontId="0" fillId="11" borderId="0" xfId="0" applyNumberFormat="1" applyFill="1" applyBorder="1" applyProtection="1">
      <protection locked="0"/>
    </xf>
    <xf numFmtId="0" fontId="9" fillId="11" borderId="0" xfId="0" applyFont="1" applyFill="1" applyBorder="1" applyProtection="1">
      <protection locked="0"/>
    </xf>
    <xf numFmtId="44" fontId="0" fillId="11" borderId="0" xfId="3" applyFont="1" applyFill="1" applyBorder="1" applyProtection="1">
      <protection locked="0"/>
    </xf>
    <xf numFmtId="0" fontId="0" fillId="11" borderId="0" xfId="0" applyFill="1" applyAlignment="1" applyProtection="1">
      <alignment horizontal="center" vertical="center"/>
      <protection locked="0"/>
    </xf>
    <xf numFmtId="0" fontId="0" fillId="11" borderId="0" xfId="0" applyFill="1" applyAlignment="1" applyProtection="1">
      <alignment horizontal="left" vertical="center"/>
      <protection locked="0"/>
    </xf>
    <xf numFmtId="0" fontId="0" fillId="7" borderId="0" xfId="0" applyFill="1" applyBorder="1" applyAlignment="1" applyProtection="1">
      <alignment horizontal="center" vertical="center"/>
    </xf>
    <xf numFmtId="164" fontId="0" fillId="7" borderId="0" xfId="0" applyNumberFormat="1" applyFill="1" applyBorder="1" applyAlignment="1" applyProtection="1">
      <alignment horizontal="center" vertical="center"/>
    </xf>
    <xf numFmtId="11" fontId="0" fillId="7" borderId="0" xfId="0" applyNumberFormat="1" applyFill="1" applyBorder="1" applyAlignment="1" applyProtection="1">
      <alignment horizontal="center" vertical="center"/>
    </xf>
    <xf numFmtId="37" fontId="0" fillId="7" borderId="0" xfId="1" applyNumberFormat="1" applyFont="1" applyFill="1" applyBorder="1" applyAlignment="1" applyProtection="1">
      <alignment horizontal="center" vertical="center"/>
    </xf>
    <xf numFmtId="37" fontId="0" fillId="7" borderId="7" xfId="1" applyNumberFormat="1" applyFont="1" applyFill="1" applyBorder="1" applyAlignment="1" applyProtection="1">
      <alignment horizontal="center" vertical="center"/>
    </xf>
    <xf numFmtId="169" fontId="19" fillId="7" borderId="0" xfId="1" applyNumberFormat="1" applyFont="1" applyFill="1" applyBorder="1" applyAlignment="1" applyProtection="1">
      <alignment horizontal="center" vertical="center"/>
    </xf>
    <xf numFmtId="169" fontId="18" fillId="7" borderId="0" xfId="1" applyNumberFormat="1" applyFont="1" applyFill="1" applyBorder="1" applyAlignment="1" applyProtection="1">
      <alignment horizontal="center" vertical="center"/>
    </xf>
    <xf numFmtId="169" fontId="18" fillId="7" borderId="7" xfId="1" applyNumberFormat="1" applyFont="1" applyFill="1" applyBorder="1" applyAlignment="1" applyProtection="1">
      <alignment horizontal="center" vertical="center"/>
    </xf>
    <xf numFmtId="169" fontId="19" fillId="7" borderId="0" xfId="0" applyNumberFormat="1" applyFont="1" applyFill="1" applyBorder="1" applyAlignment="1" applyProtection="1">
      <alignment horizontal="center" vertical="center"/>
    </xf>
    <xf numFmtId="41" fontId="18" fillId="7" borderId="0" xfId="0" applyNumberFormat="1" applyFont="1" applyFill="1" applyBorder="1" applyAlignment="1" applyProtection="1">
      <alignment horizontal="center" vertical="center"/>
    </xf>
    <xf numFmtId="37" fontId="2" fillId="7" borderId="7" xfId="1" applyNumberFormat="1" applyFont="1" applyFill="1" applyBorder="1" applyAlignment="1" applyProtection="1">
      <alignment horizontal="center" vertical="center"/>
    </xf>
    <xf numFmtId="0" fontId="3" fillId="13" borderId="1" xfId="0" applyFont="1" applyFill="1" applyBorder="1" applyProtection="1">
      <protection locked="0"/>
    </xf>
    <xf numFmtId="3" fontId="0" fillId="13" borderId="2" xfId="3" applyNumberFormat="1" applyFont="1" applyFill="1" applyBorder="1" applyAlignment="1" applyProtection="1">
      <alignment horizontal="center" vertical="center"/>
      <protection locked="0"/>
    </xf>
    <xf numFmtId="0" fontId="0" fillId="13" borderId="4" xfId="0" applyFont="1" applyFill="1" applyBorder="1" applyAlignment="1" applyProtection="1">
      <alignment horizontal="left" vertical="center" wrapText="1"/>
      <protection locked="0"/>
    </xf>
    <xf numFmtId="0" fontId="0" fillId="0" borderId="0" xfId="0" applyFill="1" applyAlignment="1" applyProtection="1">
      <alignment horizontal="center" vertical="center"/>
      <protection locked="0"/>
    </xf>
    <xf numFmtId="0" fontId="0" fillId="0" borderId="35" xfId="0" applyBorder="1" applyAlignment="1" applyProtection="1">
      <alignment wrapText="1"/>
      <protection locked="0"/>
    </xf>
    <xf numFmtId="0" fontId="2" fillId="0" borderId="36" xfId="0" applyFont="1" applyFill="1" applyBorder="1" applyAlignment="1" applyProtection="1">
      <alignment horizontal="center" vertical="center"/>
      <protection locked="0"/>
    </xf>
    <xf numFmtId="0" fontId="2" fillId="0" borderId="37" xfId="0" applyFont="1" applyFill="1" applyBorder="1" applyAlignment="1" applyProtection="1">
      <alignment horizontal="center" vertical="center"/>
      <protection locked="0"/>
    </xf>
    <xf numFmtId="0" fontId="0" fillId="0" borderId="38" xfId="0" applyBorder="1" applyAlignment="1" applyProtection="1">
      <alignment wrapText="1"/>
      <protection locked="0"/>
    </xf>
    <xf numFmtId="0" fontId="2" fillId="0" borderId="23" xfId="0" applyFont="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18" fillId="0" borderId="38" xfId="0" applyFont="1" applyFill="1" applyBorder="1" applyAlignment="1" applyProtection="1">
      <alignment vertical="center" wrapText="1"/>
      <protection locked="0"/>
    </xf>
    <xf numFmtId="0" fontId="18" fillId="0" borderId="41" xfId="0" applyFont="1" applyFill="1" applyBorder="1" applyAlignment="1" applyProtection="1">
      <alignment vertical="center" wrapText="1"/>
      <protection locked="0"/>
    </xf>
    <xf numFmtId="0" fontId="43" fillId="0" borderId="0" xfId="0" applyFont="1" applyBorder="1" applyProtection="1">
      <protection locked="0"/>
    </xf>
    <xf numFmtId="0" fontId="42" fillId="0" borderId="0" xfId="0" applyFont="1" applyAlignment="1" applyProtection="1">
      <alignment horizontal="center" vertical="center"/>
      <protection locked="0"/>
    </xf>
    <xf numFmtId="0" fontId="42" fillId="0" borderId="0" xfId="0" applyFont="1" applyFill="1" applyAlignment="1" applyProtection="1">
      <alignment horizontal="center" vertical="center"/>
      <protection locked="0"/>
    </xf>
    <xf numFmtId="0" fontId="42" fillId="11" borderId="0" xfId="0" applyFont="1" applyFill="1" applyAlignment="1" applyProtection="1">
      <alignment horizontal="center" vertical="center"/>
      <protection locked="0"/>
    </xf>
    <xf numFmtId="0" fontId="0" fillId="11" borderId="0" xfId="0" applyFill="1" applyAlignment="1" applyProtection="1">
      <alignment wrapText="1"/>
      <protection locked="0"/>
    </xf>
    <xf numFmtId="0" fontId="0" fillId="0" borderId="0" xfId="0" applyAlignment="1" applyProtection="1">
      <alignment wrapText="1"/>
      <protection locked="0"/>
    </xf>
    <xf numFmtId="3" fontId="0" fillId="0" borderId="27" xfId="0" applyNumberFormat="1" applyBorder="1" applyAlignment="1" applyProtection="1">
      <alignment horizontal="center" vertical="center"/>
    </xf>
    <xf numFmtId="3" fontId="0" fillId="0" borderId="27" xfId="0" applyNumberFormat="1" applyFill="1" applyBorder="1" applyAlignment="1" applyProtection="1">
      <alignment horizontal="center" vertical="center"/>
    </xf>
    <xf numFmtId="3" fontId="0" fillId="0" borderId="39" xfId="0" applyNumberFormat="1" applyBorder="1" applyAlignment="1" applyProtection="1">
      <alignment horizontal="center" vertical="center"/>
    </xf>
    <xf numFmtId="9" fontId="0" fillId="0" borderId="25" xfId="2" applyFont="1" applyBorder="1" applyAlignment="1" applyProtection="1">
      <alignment horizontal="center" vertical="center"/>
    </xf>
    <xf numFmtId="9" fontId="0" fillId="0" borderId="25" xfId="2" applyFont="1" applyFill="1" applyBorder="1" applyAlignment="1" applyProtection="1">
      <alignment horizontal="center" vertical="center"/>
    </xf>
    <xf numFmtId="9" fontId="0" fillId="0" borderId="49" xfId="2" applyFont="1" applyBorder="1" applyAlignment="1" applyProtection="1">
      <alignment horizontal="center" vertical="center"/>
    </xf>
    <xf numFmtId="0" fontId="8" fillId="0" borderId="27" xfId="0" applyFont="1" applyFill="1" applyBorder="1" applyAlignment="1" applyProtection="1">
      <alignment horizontal="left" vertical="center"/>
      <protection locked="0"/>
    </xf>
    <xf numFmtId="0" fontId="2" fillId="0" borderId="27" xfId="0" applyFont="1" applyBorder="1" applyAlignment="1" applyProtection="1">
      <alignment horizontal="center" vertical="center" wrapText="1"/>
      <protection locked="0"/>
    </xf>
    <xf numFmtId="0" fontId="0" fillId="0" borderId="27" xfId="0" applyBorder="1" applyAlignment="1" applyProtection="1">
      <alignment horizontal="left" vertical="center" wrapText="1"/>
      <protection locked="0"/>
    </xf>
    <xf numFmtId="0" fontId="61" fillId="0" borderId="0" xfId="0" applyFont="1" applyAlignment="1" applyProtection="1">
      <protection locked="0"/>
    </xf>
    <xf numFmtId="2" fontId="0" fillId="0" borderId="27" xfId="0" applyNumberFormat="1" applyFont="1" applyBorder="1" applyAlignment="1" applyProtection="1">
      <alignment horizontal="center" vertical="center"/>
    </xf>
    <xf numFmtId="2" fontId="0" fillId="0" borderId="27" xfId="0" applyNumberFormat="1" applyFont="1" applyFill="1" applyBorder="1" applyAlignment="1" applyProtection="1">
      <alignment horizontal="center" vertical="center"/>
    </xf>
    <xf numFmtId="0" fontId="2" fillId="0" borderId="27" xfId="0" applyFont="1" applyFill="1" applyBorder="1" applyAlignment="1" applyProtection="1">
      <alignment horizontal="center" vertical="center"/>
      <protection locked="0"/>
    </xf>
  </cellXfs>
  <cellStyles count="4">
    <cellStyle name="Comma" xfId="1" builtinId="3"/>
    <cellStyle name="Currency" xfId="3" builtinId="4"/>
    <cellStyle name="Normal" xfId="0" builtinId="0"/>
    <cellStyle name="Percent" xfId="2" builtinId="5"/>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11</xdr:col>
      <xdr:colOff>41534</xdr:colOff>
      <xdr:row>0</xdr:row>
      <xdr:rowOff>9525</xdr:rowOff>
    </xdr:from>
    <xdr:to>
      <xdr:col>12</xdr:col>
      <xdr:colOff>550756</xdr:colOff>
      <xdr:row>1</xdr:row>
      <xdr:rowOff>19050</xdr:rowOff>
    </xdr:to>
    <xdr:pic>
      <xdr:nvPicPr>
        <xdr:cNvPr id="2" name="Picture 39" descr="sm3"/>
        <xdr:cNvPicPr>
          <a:picLocks noChangeAspect="1" noChangeArrowheads="1"/>
        </xdr:cNvPicPr>
      </xdr:nvPicPr>
      <xdr:blipFill>
        <a:blip xmlns:r="http://schemas.openxmlformats.org/officeDocument/2006/relationships" r:embed="rId1" cstate="print"/>
        <a:srcRect/>
        <a:stretch>
          <a:fillRect/>
        </a:stretch>
      </xdr:blipFill>
      <xdr:spPr bwMode="auto">
        <a:xfrm>
          <a:off x="6747134" y="9525"/>
          <a:ext cx="1118822" cy="847725"/>
        </a:xfrm>
        <a:prstGeom prst="rect">
          <a:avLst/>
        </a:prstGeom>
        <a:noFill/>
      </xdr:spPr>
    </xdr:pic>
    <xdr:clientData/>
  </xdr:twoCellAnchor>
  <xdr:twoCellAnchor editAs="oneCell">
    <xdr:from>
      <xdr:col>0</xdr:col>
      <xdr:colOff>123825</xdr:colOff>
      <xdr:row>3</xdr:row>
      <xdr:rowOff>19050</xdr:rowOff>
    </xdr:from>
    <xdr:to>
      <xdr:col>4</xdr:col>
      <xdr:colOff>462884</xdr:colOff>
      <xdr:row>14</xdr:row>
      <xdr:rowOff>9525</xdr:rowOff>
    </xdr:to>
    <xdr:pic>
      <xdr:nvPicPr>
        <xdr:cNvPr id="9"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123825" y="1285875"/>
          <a:ext cx="2777459" cy="2085975"/>
        </a:xfrm>
        <a:prstGeom prst="rect">
          <a:avLst/>
        </a:prstGeom>
        <a:noFill/>
        <a:ln w="1">
          <a:noFill/>
          <a:miter lim="800000"/>
          <a:headEnd/>
          <a:tailEnd type="none" w="med" len="med"/>
        </a:ln>
        <a:effectLst/>
      </xdr:spPr>
    </xdr:pic>
    <xdr:clientData/>
  </xdr:twoCellAnchor>
  <xdr:twoCellAnchor editAs="oneCell">
    <xdr:from>
      <xdr:col>2</xdr:col>
      <xdr:colOff>291644</xdr:colOff>
      <xdr:row>9</xdr:row>
      <xdr:rowOff>114300</xdr:rowOff>
    </xdr:from>
    <xdr:to>
      <xdr:col>7</xdr:col>
      <xdr:colOff>5894</xdr:colOff>
      <xdr:row>21</xdr:row>
      <xdr:rowOff>141684</xdr:rowOff>
    </xdr:to>
    <xdr:pic>
      <xdr:nvPicPr>
        <xdr:cNvPr id="11"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1510844" y="2524125"/>
          <a:ext cx="2762250" cy="2313384"/>
        </a:xfrm>
        <a:prstGeom prst="rect">
          <a:avLst/>
        </a:prstGeom>
        <a:noFill/>
        <a:ln w="1">
          <a:noFill/>
          <a:miter lim="800000"/>
          <a:headEnd/>
          <a:tailEnd type="none" w="med" len="med"/>
        </a:ln>
        <a:effectLst/>
      </xdr:spPr>
    </xdr:pic>
    <xdr:clientData/>
  </xdr:twoCellAnchor>
  <xdr:twoCellAnchor editAs="oneCell">
    <xdr:from>
      <xdr:col>6</xdr:col>
      <xdr:colOff>110669</xdr:colOff>
      <xdr:row>3</xdr:row>
      <xdr:rowOff>66675</xdr:rowOff>
    </xdr:from>
    <xdr:to>
      <xdr:col>10</xdr:col>
      <xdr:colOff>366661</xdr:colOff>
      <xdr:row>13</xdr:row>
      <xdr:rowOff>28575</xdr:rowOff>
    </xdr:to>
    <xdr:pic>
      <xdr:nvPicPr>
        <xdr:cNvPr id="12" name="il_fi" descr="http://www.alf-cemind.com/cd/inovative_solutions_AF_files/image009.jpg"/>
        <xdr:cNvPicPr>
          <a:picLocks noChangeAspect="1" noChangeArrowheads="1"/>
        </xdr:cNvPicPr>
      </xdr:nvPicPr>
      <xdr:blipFill>
        <a:blip xmlns:r="http://schemas.openxmlformats.org/officeDocument/2006/relationships" r:embed="rId4" cstate="print"/>
        <a:srcRect/>
        <a:stretch>
          <a:fillRect/>
        </a:stretch>
      </xdr:blipFill>
      <xdr:spPr bwMode="auto">
        <a:xfrm>
          <a:off x="3768269" y="1333500"/>
          <a:ext cx="2694392" cy="1866900"/>
        </a:xfrm>
        <a:prstGeom prst="rect">
          <a:avLst/>
        </a:prstGeom>
        <a:noFill/>
      </xdr:spPr>
    </xdr:pic>
    <xdr:clientData/>
  </xdr:twoCellAnchor>
  <xdr:twoCellAnchor editAs="oneCell">
    <xdr:from>
      <xdr:col>8</xdr:col>
      <xdr:colOff>15419</xdr:colOff>
      <xdr:row>10</xdr:row>
      <xdr:rowOff>152400</xdr:rowOff>
    </xdr:from>
    <xdr:to>
      <xdr:col>12</xdr:col>
      <xdr:colOff>472620</xdr:colOff>
      <xdr:row>22</xdr:row>
      <xdr:rowOff>38101</xdr:rowOff>
    </xdr:to>
    <xdr:pic>
      <xdr:nvPicPr>
        <xdr:cNvPr id="13" name="Picture 12"/>
        <xdr:cNvPicPr>
          <a:picLocks noChangeAspect="1" noChangeArrowheads="1"/>
        </xdr:cNvPicPr>
      </xdr:nvPicPr>
      <xdr:blipFill>
        <a:blip xmlns:r="http://schemas.openxmlformats.org/officeDocument/2006/relationships" r:embed="rId5" cstate="print"/>
        <a:srcRect/>
        <a:stretch>
          <a:fillRect/>
        </a:stretch>
      </xdr:blipFill>
      <xdr:spPr bwMode="auto">
        <a:xfrm>
          <a:off x="4892219" y="2752725"/>
          <a:ext cx="2895601" cy="2171701"/>
        </a:xfrm>
        <a:prstGeom prst="rect">
          <a:avLst/>
        </a:prstGeom>
        <a:noFill/>
        <a:ln w="9525">
          <a:noFill/>
          <a:miter lim="800000"/>
          <a:headEnd/>
          <a:tailEnd/>
        </a:ln>
      </xdr:spPr>
    </xdr:pic>
    <xdr:clientData/>
  </xdr:twoCellAnchor>
  <xdr:twoCellAnchor>
    <xdr:from>
      <xdr:col>0</xdr:col>
      <xdr:colOff>0</xdr:colOff>
      <xdr:row>23</xdr:row>
      <xdr:rowOff>1</xdr:rowOff>
    </xdr:from>
    <xdr:to>
      <xdr:col>13</xdr:col>
      <xdr:colOff>0</xdr:colOff>
      <xdr:row>24</xdr:row>
      <xdr:rowOff>91441</xdr:rowOff>
    </xdr:to>
    <xdr:sp macro="" textlink="">
      <xdr:nvSpPr>
        <xdr:cNvPr id="7" name="TextBox 6"/>
        <xdr:cNvSpPr txBox="1"/>
      </xdr:nvSpPr>
      <xdr:spPr>
        <a:xfrm>
          <a:off x="0" y="4914901"/>
          <a:ext cx="812292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zh-CN" altLang="en-US" sz="1100">
              <a:solidFill>
                <a:schemeClr val="dk1"/>
              </a:solidFill>
              <a:latin typeface="+mn-lt"/>
              <a:ea typeface="+mn-ea"/>
              <a:cs typeface="+mn-cs"/>
            </a:rPr>
            <a:t>本研究通过美国能源部，获得美国环保署国际事务处赞助，合同编号  </a:t>
          </a:r>
          <a:r>
            <a:rPr lang="en-US" sz="1100">
              <a:solidFill>
                <a:schemeClr val="dk1"/>
              </a:solidFill>
              <a:latin typeface="+mn-lt"/>
              <a:ea typeface="+mn-ea"/>
              <a:cs typeface="+mn-cs"/>
            </a:rPr>
            <a:t>DE-AC02-05CH11231。</a:t>
          </a:r>
        </a:p>
        <a:p>
          <a:r>
            <a:rPr lang="en-US" sz="1100">
              <a:solidFill>
                <a:schemeClr val="dk1"/>
              </a:solidFill>
              <a:latin typeface="+mn-lt"/>
              <a:ea typeface="+mn-ea"/>
              <a:cs typeface="+mn-cs"/>
            </a:rPr>
            <a:t>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65943</xdr:colOff>
      <xdr:row>0</xdr:row>
      <xdr:rowOff>21981</xdr:rowOff>
    </xdr:from>
    <xdr:to>
      <xdr:col>1</xdr:col>
      <xdr:colOff>417635</xdr:colOff>
      <xdr:row>2</xdr:row>
      <xdr:rowOff>174514</xdr:rowOff>
    </xdr:to>
    <xdr:pic>
      <xdr:nvPicPr>
        <xdr:cNvPr id="2" name="Picture 1"/>
        <xdr:cNvPicPr/>
      </xdr:nvPicPr>
      <xdr:blipFill>
        <a:blip xmlns:r="http://schemas.openxmlformats.org/officeDocument/2006/relationships" r:embed="rId1" cstate="print"/>
        <a:srcRect/>
        <a:stretch>
          <a:fillRect/>
        </a:stretch>
      </xdr:blipFill>
      <xdr:spPr bwMode="auto">
        <a:xfrm>
          <a:off x="65943" y="21981"/>
          <a:ext cx="961292" cy="533533"/>
        </a:xfrm>
        <a:prstGeom prst="rect">
          <a:avLst/>
        </a:prstGeom>
        <a:noFill/>
        <a:ln w="9525">
          <a:noFill/>
          <a:miter lim="800000"/>
          <a:headEnd/>
          <a:tailEnd/>
        </a:ln>
      </xdr:spPr>
    </xdr:pic>
    <xdr:clientData/>
  </xdr:twoCellAnchor>
  <xdr:twoCellAnchor>
    <xdr:from>
      <xdr:col>0</xdr:col>
      <xdr:colOff>0</xdr:colOff>
      <xdr:row>35</xdr:row>
      <xdr:rowOff>60613</xdr:rowOff>
    </xdr:from>
    <xdr:to>
      <xdr:col>14</xdr:col>
      <xdr:colOff>1039090</xdr:colOff>
      <xdr:row>44</xdr:row>
      <xdr:rowOff>121227</xdr:rowOff>
    </xdr:to>
    <xdr:sp macro="" textlink="">
      <xdr:nvSpPr>
        <xdr:cNvPr id="3" name="TextBox 2"/>
        <xdr:cNvSpPr txBox="1"/>
      </xdr:nvSpPr>
      <xdr:spPr>
        <a:xfrm>
          <a:off x="0" y="7551073"/>
          <a:ext cx="9741130" cy="17065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zh-CN" altLang="en-US" sz="1100" b="1">
              <a:solidFill>
                <a:schemeClr val="dk1"/>
              </a:solidFill>
              <a:latin typeface="+mn-lt"/>
              <a:ea typeface="+mn-ea"/>
              <a:cs typeface="+mn-cs"/>
            </a:rPr>
            <a:t>免责声明</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endParaRPr lang="en-US" sz="1100">
            <a:solidFill>
              <a:schemeClr val="dk1"/>
            </a:solidFill>
            <a:latin typeface="+mn-lt"/>
            <a:ea typeface="+mn-ea"/>
            <a:cs typeface="+mn-cs"/>
          </a:endParaRPr>
        </a:p>
        <a:p>
          <a:r>
            <a:rPr lang="zh-CN" altLang="en-US" sz="1100">
              <a:solidFill>
                <a:schemeClr val="dk1"/>
              </a:solidFill>
              <a:latin typeface="+mn-lt"/>
              <a:ea typeface="+mn-ea"/>
              <a:cs typeface="+mn-cs"/>
            </a:rPr>
            <a:t>本文件编写工作由美国政府资助。同时，虽然本文件中的信息被认为是准确的，但是无论是美国政府或是其机构， 加州大学董事会或是其雇员都既不对文件的准确性，完整性，信息的有用性，仪器，产品，以及披露的过程，或是其使用不侵犯私有权进行明示或暗示的保障，也不负法律责任。此处提到的任何具体商业产品，过程或有商标名称，商标，制造商名的服务，并不一定构成或暗示美国政府或其机构，加州大学董事会的认可，推荐，或偏袒其使用。作者在这里表示的观点和意见，并不一定代表美国政府及其机构，或加州大学董事会。 </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r>
            <a:rPr lang="zh-CN" altLang="en-US" sz="1100">
              <a:solidFill>
                <a:schemeClr val="dk1"/>
              </a:solidFill>
              <a:latin typeface="+mn-lt"/>
              <a:ea typeface="+mn-ea"/>
              <a:cs typeface="+mn-cs"/>
            </a:rPr>
            <a:t>                                                                                                                                           </a:t>
          </a:r>
          <a:r>
            <a:rPr lang="zh-CN" altLang="en-US" sz="1100" b="1">
              <a:solidFill>
                <a:schemeClr val="dk1"/>
              </a:solidFill>
              <a:latin typeface="+mn-lt"/>
              <a:ea typeface="+mn-ea"/>
              <a:cs typeface="+mn-cs"/>
            </a:rPr>
            <a:t>承认   </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r>
            <a:rPr lang="zh-CN" altLang="en-US"/>
            <a:t>本研究通过美国能源部，获得美国环保署国际事务处赞助，合同编号  </a:t>
          </a:r>
          <a:r>
            <a:rPr lang="en-US"/>
            <a:t>DE-AC02-05CH11231。</a:t>
          </a:r>
          <a:r>
            <a:rPr lang="zh-CN" altLang="en-US"/>
            <a:t>我们感谢</a:t>
          </a:r>
          <a:r>
            <a:rPr lang="en-US"/>
            <a:t>Ashley Murray</a:t>
          </a:r>
          <a:r>
            <a:rPr lang="zh-CN" altLang="en-US"/>
            <a:t>博士提出开发本工具的构想，并感谢她对本研究的诸多贡献。</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16976</xdr:colOff>
      <xdr:row>1</xdr:row>
      <xdr:rowOff>64189</xdr:rowOff>
    </xdr:from>
    <xdr:to>
      <xdr:col>12</xdr:col>
      <xdr:colOff>546648</xdr:colOff>
      <xdr:row>41</xdr:row>
      <xdr:rowOff>107674</xdr:rowOff>
    </xdr:to>
    <xdr:sp macro="" textlink="">
      <xdr:nvSpPr>
        <xdr:cNvPr id="2" name="TextBox 1"/>
        <xdr:cNvSpPr txBox="1"/>
      </xdr:nvSpPr>
      <xdr:spPr>
        <a:xfrm>
          <a:off x="16976" y="292789"/>
          <a:ext cx="8027752" cy="73586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i="1">
              <a:solidFill>
                <a:schemeClr val="dk1"/>
              </a:solidFill>
              <a:latin typeface="SimSun" pitchFamily="2" charset="-122"/>
              <a:ea typeface="SimSun" pitchFamily="2" charset="-122"/>
              <a:cs typeface="+mn-cs"/>
            </a:rPr>
            <a:t>1. </a:t>
          </a:r>
          <a:r>
            <a:rPr lang="zh-TW" altLang="en-US" sz="1100" b="1" i="1">
              <a:solidFill>
                <a:schemeClr val="dk1"/>
              </a:solidFill>
              <a:latin typeface="SimSun" pitchFamily="2" charset="-122"/>
              <a:ea typeface="SimSun" pitchFamily="2" charset="-122"/>
              <a:cs typeface="+mn-cs"/>
            </a:rPr>
            <a:t>机械脱水</a:t>
          </a:r>
          <a:endParaRPr lang="en-US" sz="1100" b="1">
            <a:solidFill>
              <a:schemeClr val="dk1"/>
            </a:solidFill>
            <a:latin typeface="SimSun" pitchFamily="2" charset="-122"/>
            <a:ea typeface="SimSun" pitchFamily="2" charset="-122"/>
            <a:cs typeface="+mn-cs"/>
          </a:endParaRPr>
        </a:p>
        <a:p>
          <a:r>
            <a:rPr lang="zh-TW" altLang="en-US" sz="1100">
              <a:solidFill>
                <a:schemeClr val="dk1"/>
              </a:solidFill>
              <a:latin typeface="SimSun" pitchFamily="2" charset="-122"/>
              <a:ea typeface="SimSun" pitchFamily="2" charset="-122"/>
              <a:cs typeface="+mn-cs"/>
            </a:rPr>
            <a:t>传统废水处理过程产生的污泥通常有</a:t>
          </a:r>
          <a:r>
            <a:rPr lang="en-US" altLang="zh-TW" sz="1100">
              <a:solidFill>
                <a:schemeClr val="dk1"/>
              </a:solidFill>
              <a:latin typeface="SimSun" pitchFamily="2" charset="-122"/>
              <a:ea typeface="SimSun" pitchFamily="2" charset="-122"/>
              <a:cs typeface="+mn-cs"/>
            </a:rPr>
            <a:t>3-5%</a:t>
          </a:r>
          <a:r>
            <a:rPr lang="zh-TW" altLang="en-US" sz="1100">
              <a:solidFill>
                <a:schemeClr val="dk1"/>
              </a:solidFill>
              <a:latin typeface="SimSun" pitchFamily="2" charset="-122"/>
              <a:ea typeface="SimSun" pitchFamily="2" charset="-122"/>
              <a:cs typeface="+mn-cs"/>
            </a:rPr>
            <a:t>是干燥固体。机械脱水是污泥浓稠过程的第一步，产生</a:t>
          </a:r>
          <a:r>
            <a:rPr lang="zh-CN" altLang="en-US" sz="1100">
              <a:solidFill>
                <a:schemeClr val="dk1"/>
              </a:solidFill>
              <a:latin typeface="SimSun" pitchFamily="2" charset="-122"/>
              <a:ea typeface="SimSun" pitchFamily="2" charset="-122"/>
              <a:cs typeface="+mn-cs"/>
            </a:rPr>
            <a:t>的</a:t>
          </a:r>
          <a:r>
            <a:rPr lang="zh-TW" altLang="en-US" sz="1100">
              <a:solidFill>
                <a:schemeClr val="dk1"/>
              </a:solidFill>
              <a:latin typeface="SimSun" pitchFamily="2" charset="-122"/>
              <a:ea typeface="SimSun" pitchFamily="2" charset="-122"/>
              <a:cs typeface="+mn-cs"/>
            </a:rPr>
            <a:t>干燥</a:t>
          </a:r>
          <a:r>
            <a:rPr lang="zh-CN" altLang="en-US" sz="1100">
              <a:solidFill>
                <a:schemeClr val="dk1"/>
              </a:solidFill>
              <a:latin typeface="SimSun" pitchFamily="2" charset="-122"/>
              <a:ea typeface="SimSun" pitchFamily="2" charset="-122"/>
              <a:cs typeface="+mn-cs"/>
            </a:rPr>
            <a:t>污泥</a:t>
          </a:r>
          <a:r>
            <a:rPr lang="zh-TW" altLang="en-US" sz="1100">
              <a:solidFill>
                <a:schemeClr val="dk1"/>
              </a:solidFill>
              <a:latin typeface="SimSun" pitchFamily="2" charset="-122"/>
              <a:ea typeface="SimSun" pitchFamily="2" charset="-122"/>
              <a:cs typeface="+mn-cs"/>
            </a:rPr>
            <a:t>含量高达</a:t>
          </a:r>
          <a:r>
            <a:rPr lang="en-US" altLang="zh-TW" sz="1100">
              <a:solidFill>
                <a:schemeClr val="dk1"/>
              </a:solidFill>
              <a:latin typeface="SimSun" pitchFamily="2" charset="-122"/>
              <a:ea typeface="SimSun" pitchFamily="2" charset="-122"/>
              <a:cs typeface="+mn-cs"/>
            </a:rPr>
            <a:t>23-25%</a:t>
          </a:r>
          <a:r>
            <a:rPr lang="zh-TW" altLang="en-US" sz="1100">
              <a:solidFill>
                <a:schemeClr val="dk1"/>
              </a:solidFill>
              <a:latin typeface="SimSun" pitchFamily="2" charset="-122"/>
              <a:ea typeface="SimSun" pitchFamily="2" charset="-122"/>
              <a:cs typeface="+mn-cs"/>
            </a:rPr>
            <a:t>。脱水技术有很多种，包括重力带式压滤机与离心机。重力带式压滤机在中国较常见，所以我们</a:t>
          </a:r>
          <a:r>
            <a:rPr lang="zh-CN" altLang="en-US" sz="1100">
              <a:solidFill>
                <a:schemeClr val="dk1"/>
              </a:solidFill>
              <a:latin typeface="SimSun" pitchFamily="2" charset="-122"/>
              <a:ea typeface="SimSun" pitchFamily="2" charset="-122"/>
              <a:cs typeface="+mn-cs"/>
            </a:rPr>
            <a:t>本工具使用这种技术</a:t>
          </a:r>
          <a:r>
            <a:rPr lang="zh-TW" altLang="en-US" sz="1100">
              <a:solidFill>
                <a:schemeClr val="dk1"/>
              </a:solidFill>
              <a:latin typeface="SimSun" pitchFamily="2" charset="-122"/>
              <a:ea typeface="SimSun" pitchFamily="2" charset="-122"/>
              <a:cs typeface="+mn-cs"/>
            </a:rPr>
            <a:t>。重力带式压滤机的运作原理是让絮状残渣通过一个多孔带，水流过的同时仅留下浓稠的污泥。</a:t>
          </a:r>
          <a:endParaRPr lang="en-US" altLang="zh-TW" sz="1100">
            <a:solidFill>
              <a:schemeClr val="dk1"/>
            </a:solidFill>
            <a:latin typeface="SimSun" pitchFamily="2" charset="-122"/>
            <a:ea typeface="SimSun" pitchFamily="2" charset="-122"/>
            <a:cs typeface="+mn-cs"/>
          </a:endParaRPr>
        </a:p>
        <a:p>
          <a:endParaRPr lang="en-US" altLang="zh-TW" sz="1100">
            <a:solidFill>
              <a:schemeClr val="dk1"/>
            </a:solidFill>
            <a:latin typeface="SimSun" pitchFamily="2" charset="-122"/>
            <a:ea typeface="SimSun" pitchFamily="2" charset="-122"/>
            <a:cs typeface="+mn-cs"/>
          </a:endParaRPr>
        </a:p>
        <a:p>
          <a:r>
            <a:rPr lang="zh-TW" altLang="en-US" sz="1100">
              <a:solidFill>
                <a:schemeClr val="dk1"/>
              </a:solidFill>
              <a:latin typeface="SimSun" pitchFamily="2" charset="-122"/>
              <a:ea typeface="SimSun" pitchFamily="2" charset="-122"/>
              <a:cs typeface="+mn-cs"/>
            </a:rPr>
            <a:t>污泥是否能够脱水是取决于污泥的来源</a:t>
          </a:r>
          <a:r>
            <a:rPr lang="en-US" altLang="zh-TW" sz="1100">
              <a:solidFill>
                <a:schemeClr val="dk1"/>
              </a:solidFill>
              <a:latin typeface="SimSun" pitchFamily="2" charset="-122"/>
              <a:ea typeface="SimSun" pitchFamily="2" charset="-122"/>
              <a:cs typeface="+mn-cs"/>
            </a:rPr>
            <a:t>(</a:t>
          </a:r>
          <a:r>
            <a:rPr lang="zh-TW" altLang="en-US" sz="1100">
              <a:solidFill>
                <a:schemeClr val="dk1"/>
              </a:solidFill>
              <a:latin typeface="SimSun" pitchFamily="2" charset="-122"/>
              <a:ea typeface="SimSun" pitchFamily="2" charset="-122"/>
              <a:cs typeface="+mn-cs"/>
            </a:rPr>
            <a:t>即</a:t>
          </a:r>
          <a:r>
            <a:rPr lang="zh-CN" altLang="en-US">
              <a:latin typeface="SimSun" pitchFamily="2" charset="-122"/>
              <a:ea typeface="SimSun" pitchFamily="2" charset="-122"/>
            </a:rPr>
            <a:t>初级沉淀池</a:t>
          </a:r>
          <a:r>
            <a:rPr lang="zh-TW" altLang="en-US">
              <a:latin typeface="SimSun" pitchFamily="2" charset="-122"/>
              <a:ea typeface="SimSun" pitchFamily="2" charset="-122"/>
            </a:rPr>
            <a:t>、活性污泥槽</a:t>
          </a:r>
          <a:r>
            <a:rPr lang="en-US" altLang="zh-TW">
              <a:latin typeface="SimSun" pitchFamily="2" charset="-122"/>
              <a:ea typeface="SimSun" pitchFamily="2" charset="-122"/>
            </a:rPr>
            <a:t>)</a:t>
          </a:r>
          <a:r>
            <a:rPr lang="zh-TW" altLang="en-US">
              <a:latin typeface="SimSun" pitchFamily="2" charset="-122"/>
              <a:ea typeface="SimSun" pitchFamily="2" charset="-122"/>
            </a:rPr>
            <a:t>，以及</a:t>
          </a:r>
          <a:r>
            <a:rPr lang="zh-CN" altLang="en-US">
              <a:latin typeface="SimSun" pitchFamily="2" charset="-122"/>
              <a:ea typeface="SimSun" pitchFamily="2" charset="-122"/>
            </a:rPr>
            <a:t>随后的挥发性固体含量</a:t>
          </a:r>
          <a:r>
            <a:rPr lang="zh-TW" altLang="en-US">
              <a:latin typeface="SimSun" pitchFamily="2" charset="-122"/>
              <a:ea typeface="SimSun" pitchFamily="2" charset="-122"/>
            </a:rPr>
            <a:t>。为了提高脱水的效率，通常会添加污泥调节剂如</a:t>
          </a:r>
          <a:r>
            <a:rPr lang="zh-CN" altLang="en-US">
              <a:latin typeface="SimSun" pitchFamily="2" charset="-122"/>
              <a:ea typeface="SimSun" pitchFamily="2" charset="-122"/>
            </a:rPr>
            <a:t>阳离子聚合物</a:t>
          </a:r>
          <a:r>
            <a:rPr lang="zh-TW" altLang="en-US">
              <a:latin typeface="SimSun" pitchFamily="2" charset="-122"/>
              <a:ea typeface="SimSun" pitchFamily="2" charset="-122"/>
            </a:rPr>
            <a:t>，或矿盐与石灰石等矿物质。这些调节剂的功能为凝聚沉降剂，可提高水相的粒子大小，让固体与水能在脱水阶段进行分离。</a:t>
          </a:r>
          <a:endParaRPr lang="en-US" altLang="zh-TW" sz="1100">
            <a:solidFill>
              <a:schemeClr val="dk1"/>
            </a:solidFill>
            <a:latin typeface="SimSun" pitchFamily="2" charset="-122"/>
            <a:ea typeface="SimSun" pitchFamily="2" charset="-122"/>
            <a:cs typeface="+mn-cs"/>
          </a:endParaRPr>
        </a:p>
        <a:p>
          <a:r>
            <a:rPr lang="en-US" sz="1100">
              <a:solidFill>
                <a:schemeClr val="dk1"/>
              </a:solidFill>
              <a:latin typeface="SimSun" pitchFamily="2" charset="-122"/>
              <a:ea typeface="SimSun" pitchFamily="2" charset="-122"/>
              <a:cs typeface="+mn-cs"/>
            </a:rPr>
            <a:t>  </a:t>
          </a:r>
        </a:p>
        <a:p>
          <a:r>
            <a:rPr lang="en-US" sz="1100" b="1" i="1">
              <a:solidFill>
                <a:schemeClr val="dk1"/>
              </a:solidFill>
              <a:latin typeface="SimSun" pitchFamily="2" charset="-122"/>
              <a:ea typeface="SimSun" pitchFamily="2" charset="-122"/>
              <a:cs typeface="+mn-cs"/>
            </a:rPr>
            <a:t>2. </a:t>
          </a:r>
          <a:r>
            <a:rPr lang="zh-TW" altLang="en-US" sz="1100" b="1" i="1">
              <a:solidFill>
                <a:schemeClr val="dk1"/>
              </a:solidFill>
              <a:latin typeface="SimSun" pitchFamily="2" charset="-122"/>
              <a:ea typeface="SimSun" pitchFamily="2" charset="-122"/>
              <a:cs typeface="+mn-cs"/>
            </a:rPr>
            <a:t>厌氧消化加脱水</a:t>
          </a:r>
          <a:endParaRPr lang="en-US" sz="1100" b="1">
            <a:solidFill>
              <a:schemeClr val="dk1"/>
            </a:solidFill>
            <a:latin typeface="SimSun" pitchFamily="2" charset="-122"/>
            <a:ea typeface="SimSun" pitchFamily="2" charset="-122"/>
            <a:cs typeface="+mn-cs"/>
          </a:endParaRPr>
        </a:p>
        <a:p>
          <a:r>
            <a:rPr lang="zh-TW" altLang="en-US" sz="1100">
              <a:solidFill>
                <a:schemeClr val="dk1"/>
              </a:solidFill>
              <a:latin typeface="SimSun" pitchFamily="2" charset="-122"/>
              <a:ea typeface="SimSun" pitchFamily="2" charset="-122"/>
              <a:cs typeface="+mn-cs"/>
            </a:rPr>
            <a:t>厌氧消化是通过生物作用来减少污泥所含的有机质</a:t>
          </a:r>
          <a:r>
            <a:rPr lang="en-US" altLang="zh-TW" sz="1100">
              <a:solidFill>
                <a:schemeClr val="dk1"/>
              </a:solidFill>
              <a:latin typeface="SimSun" pitchFamily="2" charset="-122"/>
              <a:ea typeface="SimSun" pitchFamily="2" charset="-122"/>
              <a:cs typeface="+mn-cs"/>
            </a:rPr>
            <a:t>(</a:t>
          </a:r>
          <a:r>
            <a:rPr lang="zh-TW" altLang="en-US" sz="1100">
              <a:solidFill>
                <a:schemeClr val="dk1"/>
              </a:solidFill>
              <a:latin typeface="SimSun" pitchFamily="2" charset="-122"/>
              <a:ea typeface="SimSun" pitchFamily="2" charset="-122"/>
              <a:cs typeface="+mn-cs"/>
            </a:rPr>
            <a:t>含病原体</a:t>
          </a:r>
          <a:r>
            <a:rPr lang="en-US" altLang="zh-TW" sz="1100">
              <a:solidFill>
                <a:schemeClr val="dk1"/>
              </a:solidFill>
              <a:latin typeface="SimSun" pitchFamily="2" charset="-122"/>
              <a:ea typeface="SimSun" pitchFamily="2" charset="-122"/>
              <a:cs typeface="+mn-cs"/>
            </a:rPr>
            <a:t>)</a:t>
          </a:r>
          <a:r>
            <a:rPr lang="zh-TW" altLang="en-US" sz="1100">
              <a:solidFill>
                <a:schemeClr val="dk1"/>
              </a:solidFill>
              <a:latin typeface="SimSun" pitchFamily="2" charset="-122"/>
              <a:ea typeface="SimSun" pitchFamily="2" charset="-122"/>
              <a:cs typeface="+mn-cs"/>
            </a:rPr>
            <a:t>、臭味与整体质量。消化过程是在密闭、无氧的槽内进行，此时厌氧细菌会将有机质分解为甲烷、二氧化碳与氨。厌氧消化最大的点优之一是可将产生的沼气进行捕集并转换成蒸汽发电或电力发电。厌氧消化可分为二类：一类是中温厌氧消化，发生在摄氏</a:t>
          </a:r>
          <a:r>
            <a:rPr lang="en-US" altLang="zh-TW" sz="1100">
              <a:solidFill>
                <a:schemeClr val="dk1"/>
              </a:solidFill>
              <a:latin typeface="SimSun" pitchFamily="2" charset="-122"/>
              <a:ea typeface="SimSun" pitchFamily="2" charset="-122"/>
              <a:cs typeface="+mn-cs"/>
            </a:rPr>
            <a:t>35</a:t>
          </a:r>
          <a:r>
            <a:rPr lang="zh-TW" altLang="en-US" sz="1100">
              <a:solidFill>
                <a:schemeClr val="dk1"/>
              </a:solidFill>
              <a:latin typeface="SimSun" pitchFamily="2" charset="-122"/>
              <a:ea typeface="SimSun" pitchFamily="2" charset="-122"/>
              <a:cs typeface="+mn-cs"/>
            </a:rPr>
            <a:t>度时；另一类是嗜温厌氧消化， 发生在温度高于摄氏</a:t>
          </a:r>
          <a:r>
            <a:rPr lang="en-US" altLang="zh-TW" sz="1100">
              <a:solidFill>
                <a:schemeClr val="dk1"/>
              </a:solidFill>
              <a:latin typeface="SimSun" pitchFamily="2" charset="-122"/>
              <a:ea typeface="SimSun" pitchFamily="2" charset="-122"/>
              <a:cs typeface="+mn-cs"/>
            </a:rPr>
            <a:t>55</a:t>
          </a:r>
          <a:r>
            <a:rPr lang="zh-TW" altLang="en-US" sz="1100">
              <a:solidFill>
                <a:schemeClr val="dk1"/>
              </a:solidFill>
              <a:latin typeface="SimSun" pitchFamily="2" charset="-122"/>
              <a:ea typeface="SimSun" pitchFamily="2" charset="-122"/>
              <a:cs typeface="+mn-cs"/>
            </a:rPr>
            <a:t>度时。本工具</a:t>
          </a:r>
          <a:r>
            <a:rPr lang="zh-CN" altLang="en-US" sz="1100">
              <a:solidFill>
                <a:schemeClr val="dk1"/>
              </a:solidFill>
              <a:latin typeface="SimSun" pitchFamily="2" charset="-122"/>
              <a:ea typeface="SimSun" pitchFamily="2" charset="-122"/>
              <a:cs typeface="+mn-cs"/>
            </a:rPr>
            <a:t>评估的是</a:t>
          </a:r>
          <a:r>
            <a:rPr lang="zh-TW" altLang="en-US" sz="1100">
              <a:solidFill>
                <a:schemeClr val="dk1"/>
              </a:solidFill>
              <a:latin typeface="SimSun" pitchFamily="2" charset="-122"/>
              <a:ea typeface="SimSun" pitchFamily="2" charset="-122"/>
              <a:cs typeface="+mn-cs"/>
            </a:rPr>
            <a:t>中温厌氧消化</a:t>
          </a:r>
          <a:r>
            <a:rPr lang="zh-CN" altLang="en-US" sz="1100">
              <a:solidFill>
                <a:schemeClr val="dk1"/>
              </a:solidFill>
              <a:latin typeface="SimSun" pitchFamily="2" charset="-122"/>
              <a:ea typeface="SimSun" pitchFamily="2" charset="-122"/>
              <a:cs typeface="+mn-cs"/>
            </a:rPr>
            <a:t>技术</a:t>
          </a:r>
          <a:r>
            <a:rPr lang="zh-TW" altLang="en-US" sz="1100">
              <a:solidFill>
                <a:schemeClr val="dk1"/>
              </a:solidFill>
              <a:latin typeface="SimSun" pitchFamily="2" charset="-122"/>
              <a:ea typeface="SimSun" pitchFamily="2" charset="-122"/>
              <a:cs typeface="+mn-cs"/>
            </a:rPr>
            <a:t>。机械脱水与厌氧消化产生的成品，约有</a:t>
          </a:r>
          <a:r>
            <a:rPr lang="en-US" altLang="zh-TW" sz="1100">
              <a:solidFill>
                <a:schemeClr val="dk1"/>
              </a:solidFill>
              <a:latin typeface="SimSun" pitchFamily="2" charset="-122"/>
              <a:ea typeface="SimSun" pitchFamily="2" charset="-122"/>
              <a:cs typeface="+mn-cs"/>
            </a:rPr>
            <a:t>20%</a:t>
          </a:r>
          <a:r>
            <a:rPr lang="zh-TW" altLang="en-US" sz="1100">
              <a:solidFill>
                <a:schemeClr val="dk1"/>
              </a:solidFill>
              <a:latin typeface="SimSun" pitchFamily="2" charset="-122"/>
              <a:ea typeface="SimSun" pitchFamily="2" charset="-122"/>
              <a:cs typeface="+mn-cs"/>
            </a:rPr>
            <a:t>是干燥固体。水泥厂如果想要使用污泥作为替代性能源</a:t>
          </a:r>
          <a:r>
            <a:rPr lang="en-US" altLang="zh-TW" sz="1100">
              <a:solidFill>
                <a:schemeClr val="dk1"/>
              </a:solidFill>
              <a:latin typeface="SimSun" pitchFamily="2" charset="-122"/>
              <a:ea typeface="SimSun" pitchFamily="2" charset="-122"/>
              <a:cs typeface="+mn-cs"/>
            </a:rPr>
            <a:t>/</a:t>
          </a:r>
          <a:r>
            <a:rPr lang="zh-TW" altLang="en-US" sz="1100">
              <a:solidFill>
                <a:schemeClr val="dk1"/>
              </a:solidFill>
              <a:latin typeface="SimSun" pitchFamily="2" charset="-122"/>
              <a:ea typeface="SimSun" pitchFamily="2" charset="-122"/>
              <a:cs typeface="+mn-cs"/>
            </a:rPr>
            <a:t>原料，干燥固体的含量至少要达</a:t>
          </a:r>
          <a:r>
            <a:rPr lang="en-US" altLang="zh-TW" sz="1100">
              <a:solidFill>
                <a:schemeClr val="dk1"/>
              </a:solidFill>
              <a:latin typeface="SimSun" pitchFamily="2" charset="-122"/>
              <a:ea typeface="SimSun" pitchFamily="2" charset="-122"/>
              <a:cs typeface="+mn-cs"/>
            </a:rPr>
            <a:t>30%</a:t>
          </a:r>
          <a:r>
            <a:rPr lang="zh-TW" altLang="en-US" sz="1100">
              <a:solidFill>
                <a:schemeClr val="dk1"/>
              </a:solidFill>
              <a:latin typeface="SimSun" pitchFamily="2" charset="-122"/>
              <a:ea typeface="SimSun" pitchFamily="2" charset="-122"/>
              <a:cs typeface="+mn-cs"/>
            </a:rPr>
            <a:t>。要提高干燥固体的含量，可在厌氧消化结束后，通过脱水程序完成。将稳定过的污泥与烘干时间的做适当地调整，并一再重复这动作，就可产生高含量的干燥固体。</a:t>
          </a:r>
          <a:endParaRPr lang="en-US" altLang="zh-TW" sz="1100">
            <a:solidFill>
              <a:schemeClr val="dk1"/>
            </a:solidFill>
            <a:latin typeface="SimSun" pitchFamily="2" charset="-122"/>
            <a:ea typeface="SimSun" pitchFamily="2" charset="-122"/>
            <a:cs typeface="+mn-cs"/>
          </a:endParaRPr>
        </a:p>
        <a:p>
          <a:r>
            <a:rPr lang="en-US" sz="1100">
              <a:solidFill>
                <a:schemeClr val="dk1"/>
              </a:solidFill>
              <a:latin typeface="SimSun" pitchFamily="2" charset="-122"/>
              <a:ea typeface="SimSun" pitchFamily="2" charset="-122"/>
              <a:cs typeface="+mn-cs"/>
            </a:rPr>
            <a:t>	</a:t>
          </a:r>
        </a:p>
        <a:p>
          <a:r>
            <a:rPr lang="en-US" sz="1100" b="1" i="1">
              <a:solidFill>
                <a:schemeClr val="dk1"/>
              </a:solidFill>
              <a:latin typeface="SimSun" pitchFamily="2" charset="-122"/>
              <a:ea typeface="SimSun" pitchFamily="2" charset="-122"/>
              <a:cs typeface="+mn-cs"/>
            </a:rPr>
            <a:t>3. </a:t>
          </a:r>
          <a:r>
            <a:rPr lang="zh-TW" altLang="en-US" sz="1100" b="1" i="1">
              <a:solidFill>
                <a:schemeClr val="dk1"/>
              </a:solidFill>
              <a:latin typeface="SimSun" pitchFamily="2" charset="-122"/>
              <a:ea typeface="SimSun" pitchFamily="2" charset="-122"/>
              <a:cs typeface="+mn-cs"/>
            </a:rPr>
            <a:t>厌氧消化加烘干，水泥厂可实现能耗零增长</a:t>
          </a:r>
          <a:endParaRPr lang="en-US" sz="1100" b="1">
            <a:solidFill>
              <a:schemeClr val="dk1"/>
            </a:solidFill>
            <a:latin typeface="SimSun" pitchFamily="2" charset="-122"/>
            <a:ea typeface="SimSun" pitchFamily="2" charset="-122"/>
            <a:cs typeface="+mn-cs"/>
          </a:endParaRPr>
        </a:p>
        <a:p>
          <a:r>
            <a:rPr lang="zh-TW" altLang="en-US" sz="1100">
              <a:solidFill>
                <a:schemeClr val="dk1"/>
              </a:solidFill>
              <a:latin typeface="SimSun" pitchFamily="2" charset="-122"/>
              <a:ea typeface="SimSun" pitchFamily="2" charset="-122"/>
              <a:cs typeface="+mn-cs"/>
            </a:rPr>
            <a:t>对污泥进行烘干可消除大部份或全部的水份，且同时可减少病原体的数量。有些案例是藉由太阳烘干，但这做法需要很大的空间与很长的时间；所以，一般多使用燃料来完成，包括燃煤、天然气或电力。由于厌氧消化是结合烘干，随之产生的沼气再捕集后，就可用来代替烘干时需要的燃料。</a:t>
          </a:r>
          <a:endParaRPr lang="en-US" altLang="zh-TW" sz="1100">
            <a:solidFill>
              <a:schemeClr val="dk1"/>
            </a:solidFill>
            <a:latin typeface="SimSun" pitchFamily="2" charset="-122"/>
            <a:ea typeface="SimSun" pitchFamily="2" charset="-122"/>
            <a:cs typeface="+mn-cs"/>
          </a:endParaRPr>
        </a:p>
        <a:p>
          <a:endParaRPr lang="en-US" sz="1100">
            <a:solidFill>
              <a:schemeClr val="dk1"/>
            </a:solidFill>
            <a:latin typeface="SimSun" pitchFamily="2" charset="-122"/>
            <a:ea typeface="SimSun" pitchFamily="2" charset="-122"/>
            <a:cs typeface="+mn-cs"/>
          </a:endParaRPr>
        </a:p>
        <a:p>
          <a:r>
            <a:rPr lang="zh-TW" altLang="en-US" sz="1100">
              <a:solidFill>
                <a:schemeClr val="dk1"/>
              </a:solidFill>
              <a:latin typeface="SimSun" pitchFamily="2" charset="-122"/>
              <a:ea typeface="SimSun" pitchFamily="2" charset="-122"/>
              <a:cs typeface="+mn-cs"/>
            </a:rPr>
            <a:t>采</a:t>
          </a:r>
          <a:r>
            <a:rPr lang="zh-CN" altLang="en-US" sz="1100">
              <a:solidFill>
                <a:schemeClr val="dk1"/>
              </a:solidFill>
              <a:latin typeface="SimSun" pitchFamily="2" charset="-122"/>
              <a:ea typeface="SimSun" pitchFamily="2" charset="-122"/>
              <a:cs typeface="+mn-cs"/>
            </a:rPr>
            <a:t>用</a:t>
          </a:r>
          <a:r>
            <a:rPr lang="zh-TW" altLang="en-US" sz="1100">
              <a:solidFill>
                <a:schemeClr val="dk1"/>
              </a:solidFill>
              <a:latin typeface="SimSun" pitchFamily="2" charset="-122"/>
              <a:ea typeface="SimSun" pitchFamily="2" charset="-122"/>
              <a:cs typeface="+mn-cs"/>
            </a:rPr>
            <a:t>这项做法时，不到完成特定比重的干燥固体前，烘干不能停止，这样水泥厂使用污泥时，才能实现能耗量既不增</a:t>
          </a:r>
          <a:r>
            <a:rPr lang="zh-CN" altLang="en-US" sz="1100">
              <a:solidFill>
                <a:schemeClr val="dk1"/>
              </a:solidFill>
              <a:latin typeface="SimSun" pitchFamily="2" charset="-122"/>
              <a:ea typeface="SimSun" pitchFamily="2" charset="-122"/>
              <a:cs typeface="+mn-cs"/>
            </a:rPr>
            <a:t>加也</a:t>
          </a:r>
          <a:r>
            <a:rPr lang="zh-TW" altLang="en-US" sz="1100">
              <a:solidFill>
                <a:schemeClr val="dk1"/>
              </a:solidFill>
              <a:latin typeface="SimSun" pitchFamily="2" charset="-122"/>
              <a:ea typeface="SimSun" pitchFamily="2" charset="-122"/>
              <a:cs typeface="+mn-cs"/>
            </a:rPr>
            <a:t>不减</a:t>
          </a:r>
          <a:r>
            <a:rPr lang="zh-CN" altLang="en-US" sz="1100">
              <a:solidFill>
                <a:schemeClr val="dk1"/>
              </a:solidFill>
              <a:latin typeface="SimSun" pitchFamily="2" charset="-122"/>
              <a:ea typeface="SimSun" pitchFamily="2" charset="-122"/>
              <a:cs typeface="+mn-cs"/>
            </a:rPr>
            <a:t>少</a:t>
          </a:r>
          <a:r>
            <a:rPr lang="zh-TW" altLang="en-US" sz="1100">
              <a:solidFill>
                <a:schemeClr val="dk1"/>
              </a:solidFill>
              <a:latin typeface="SimSun" pitchFamily="2" charset="-122"/>
              <a:ea typeface="SimSun" pitchFamily="2" charset="-122"/>
              <a:cs typeface="+mn-cs"/>
            </a:rPr>
            <a:t>。换句话说，水泥窑使用处理过的污水污泥，虽不会产生好处，却也不会有坏处。这做法的优点是</a:t>
          </a:r>
          <a:r>
            <a:rPr lang="zh-CN" altLang="en-US" sz="1100">
              <a:solidFill>
                <a:schemeClr val="dk1"/>
              </a:solidFill>
              <a:latin typeface="SimSun" pitchFamily="2" charset="-122"/>
              <a:ea typeface="SimSun" pitchFamily="2" charset="-122"/>
              <a:cs typeface="+mn-cs"/>
            </a:rPr>
            <a:t>对</a:t>
          </a:r>
          <a:r>
            <a:rPr lang="zh-TW" altLang="en-US" sz="1100">
              <a:solidFill>
                <a:schemeClr val="dk1"/>
              </a:solidFill>
              <a:latin typeface="SimSun" pitchFamily="2" charset="-122"/>
              <a:ea typeface="SimSun" pitchFamily="2" charset="-122"/>
              <a:cs typeface="+mn-cs"/>
            </a:rPr>
            <a:t>污泥进行</a:t>
          </a:r>
          <a:r>
            <a:rPr lang="zh-CN" altLang="en-US" sz="1100">
              <a:solidFill>
                <a:schemeClr val="dk1"/>
              </a:solidFill>
              <a:latin typeface="SimSun" pitchFamily="2" charset="-122"/>
              <a:ea typeface="SimSun" pitchFamily="2" charset="-122"/>
              <a:cs typeface="+mn-cs"/>
            </a:rPr>
            <a:t>燃烧利用，而不用</a:t>
          </a:r>
          <a:r>
            <a:rPr lang="zh-TW" altLang="en-US" sz="1100">
              <a:solidFill>
                <a:schemeClr val="dk1"/>
              </a:solidFill>
              <a:latin typeface="SimSun" pitchFamily="2" charset="-122"/>
              <a:ea typeface="SimSun" pitchFamily="2" charset="-122"/>
              <a:cs typeface="+mn-cs"/>
            </a:rPr>
            <a:t>填埋。不过，厌氧消化过程产生的沼气量，将超过烘干所需的用能量。此时，多余的热能可直接作为工厂的热能来源，或者用于发电。</a:t>
          </a:r>
          <a:endParaRPr lang="en-US" sz="1100">
            <a:solidFill>
              <a:schemeClr val="dk1"/>
            </a:solidFill>
            <a:latin typeface="SimSun" pitchFamily="2" charset="-122"/>
            <a:ea typeface="SimSun" pitchFamily="2" charset="-122"/>
            <a:cs typeface="+mn-cs"/>
          </a:endParaRPr>
        </a:p>
        <a:p>
          <a:r>
            <a:rPr lang="en-US" sz="1100">
              <a:solidFill>
                <a:schemeClr val="dk1"/>
              </a:solidFill>
              <a:latin typeface="SimSun" pitchFamily="2" charset="-122"/>
              <a:ea typeface="SimSun" pitchFamily="2" charset="-122"/>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1" i="1">
              <a:solidFill>
                <a:schemeClr val="dk1"/>
              </a:solidFill>
              <a:latin typeface="SimSun" pitchFamily="2" charset="-122"/>
              <a:ea typeface="SimSun" pitchFamily="2" charset="-122"/>
              <a:cs typeface="+mn-cs"/>
            </a:rPr>
            <a:t>4. </a:t>
          </a:r>
          <a:r>
            <a:rPr lang="zh-TW" altLang="en-US" sz="1100" b="1" i="1">
              <a:solidFill>
                <a:schemeClr val="dk1"/>
              </a:solidFill>
              <a:latin typeface="SimSun" pitchFamily="2" charset="-122"/>
              <a:ea typeface="SimSun" pitchFamily="2" charset="-122"/>
              <a:cs typeface="+mn-cs"/>
            </a:rPr>
            <a:t>脱水加烘干，水泥厂可实现能耗零增长</a:t>
          </a:r>
          <a:endParaRPr lang="en-US" sz="1100" b="1">
            <a:solidFill>
              <a:schemeClr val="dk1"/>
            </a:solidFill>
            <a:latin typeface="SimSun" pitchFamily="2" charset="-122"/>
            <a:ea typeface="SimSun" pitchFamily="2" charset="-122"/>
            <a:cs typeface="+mn-cs"/>
          </a:endParaRPr>
        </a:p>
        <a:p>
          <a:r>
            <a:rPr lang="zh-TW" altLang="en-US" sz="1100">
              <a:solidFill>
                <a:schemeClr val="dk1"/>
              </a:solidFill>
              <a:latin typeface="SimSun" pitchFamily="2" charset="-122"/>
              <a:ea typeface="SimSun" pitchFamily="2" charset="-122"/>
              <a:cs typeface="+mn-cs"/>
            </a:rPr>
            <a:t>采行这项污泥处理办法时，要先将污泥进行脱水。之后，再持续进行烘干，直到完成特定比重的干燥固体，如此水泥厂使用污泥时，才能实现能耗量既不增</a:t>
          </a:r>
          <a:r>
            <a:rPr lang="zh-CN" altLang="en-US" sz="1100">
              <a:solidFill>
                <a:schemeClr val="dk1"/>
              </a:solidFill>
              <a:latin typeface="SimSun" pitchFamily="2" charset="-122"/>
              <a:ea typeface="SimSun" pitchFamily="2" charset="-122"/>
              <a:cs typeface="+mn-cs"/>
            </a:rPr>
            <a:t>加也</a:t>
          </a:r>
          <a:r>
            <a:rPr lang="zh-TW" altLang="en-US" sz="1100">
              <a:solidFill>
                <a:schemeClr val="dk1"/>
              </a:solidFill>
              <a:latin typeface="SimSun" pitchFamily="2" charset="-122"/>
              <a:ea typeface="SimSun" pitchFamily="2" charset="-122"/>
              <a:cs typeface="+mn-cs"/>
            </a:rPr>
            <a:t>不减</a:t>
          </a:r>
          <a:r>
            <a:rPr lang="zh-CN" altLang="en-US" sz="1100">
              <a:solidFill>
                <a:schemeClr val="dk1"/>
              </a:solidFill>
              <a:latin typeface="SimSun" pitchFamily="2" charset="-122"/>
              <a:ea typeface="SimSun" pitchFamily="2" charset="-122"/>
              <a:cs typeface="+mn-cs"/>
            </a:rPr>
            <a:t>少</a:t>
          </a:r>
          <a:r>
            <a:rPr lang="en-US" altLang="zh-TW" sz="1100">
              <a:solidFill>
                <a:schemeClr val="dk1"/>
              </a:solidFill>
              <a:latin typeface="SimSun" pitchFamily="2" charset="-122"/>
              <a:ea typeface="SimSun" pitchFamily="2" charset="-122"/>
              <a:cs typeface="+mn-cs"/>
            </a:rPr>
            <a:t>(</a:t>
          </a:r>
          <a:r>
            <a:rPr lang="zh-TW" altLang="en-US" sz="1100">
              <a:solidFill>
                <a:schemeClr val="dk1"/>
              </a:solidFill>
              <a:latin typeface="SimSun" pitchFamily="2" charset="-122"/>
              <a:ea typeface="SimSun" pitchFamily="2" charset="-122"/>
              <a:cs typeface="+mn-cs"/>
            </a:rPr>
            <a:t>与做法</a:t>
          </a:r>
          <a:r>
            <a:rPr lang="en-US" altLang="zh-TW" sz="1100">
              <a:solidFill>
                <a:schemeClr val="dk1"/>
              </a:solidFill>
              <a:latin typeface="SimSun" pitchFamily="2" charset="-122"/>
              <a:ea typeface="SimSun" pitchFamily="2" charset="-122"/>
              <a:cs typeface="+mn-cs"/>
            </a:rPr>
            <a:t>3</a:t>
          </a:r>
          <a:r>
            <a:rPr lang="zh-TW" altLang="en-US" sz="1100">
              <a:solidFill>
                <a:schemeClr val="dk1"/>
              </a:solidFill>
              <a:latin typeface="SimSun" pitchFamily="2" charset="-122"/>
              <a:ea typeface="SimSun" pitchFamily="2" charset="-122"/>
              <a:cs typeface="+mn-cs"/>
            </a:rPr>
            <a:t>类似，但不同的是此处没有厌氧消化，所以烘干所需</a:t>
          </a:r>
          <a:r>
            <a:rPr lang="zh-CN" altLang="en-US" sz="1100">
              <a:solidFill>
                <a:schemeClr val="dk1"/>
              </a:solidFill>
              <a:latin typeface="SimSun" pitchFamily="2" charset="-122"/>
              <a:ea typeface="SimSun" pitchFamily="2" charset="-122"/>
              <a:cs typeface="+mn-cs"/>
            </a:rPr>
            <a:t>的能量</a:t>
          </a:r>
          <a:r>
            <a:rPr lang="zh-TW" altLang="en-US" sz="1100">
              <a:solidFill>
                <a:schemeClr val="dk1"/>
              </a:solidFill>
              <a:latin typeface="SimSun" pitchFamily="2" charset="-122"/>
              <a:ea typeface="SimSun" pitchFamily="2" charset="-122"/>
              <a:cs typeface="+mn-cs"/>
            </a:rPr>
            <a:t>必须外购</a:t>
          </a:r>
          <a:r>
            <a:rPr lang="en-US" altLang="zh-TW" sz="1100">
              <a:solidFill>
                <a:schemeClr val="dk1"/>
              </a:solidFill>
              <a:latin typeface="SimSun" pitchFamily="2" charset="-122"/>
              <a:ea typeface="SimSun" pitchFamily="2" charset="-122"/>
              <a:cs typeface="+mn-cs"/>
            </a:rPr>
            <a:t>)</a:t>
          </a:r>
          <a:r>
            <a:rPr lang="zh-TW" altLang="en-US" sz="1100">
              <a:solidFill>
                <a:schemeClr val="dk1"/>
              </a:solidFill>
              <a:latin typeface="SimSun" pitchFamily="2" charset="-122"/>
              <a:ea typeface="SimSun" pitchFamily="2" charset="-122"/>
              <a:cs typeface="+mn-cs"/>
            </a:rPr>
            <a:t>。采用本做法进行烘干时，可使用三种能源：煤炭、天然气与水泥厂烟气余热。</a:t>
          </a:r>
          <a:endParaRPr lang="en-US" altLang="zh-TW" sz="1100">
            <a:solidFill>
              <a:schemeClr val="dk1"/>
            </a:solidFill>
            <a:latin typeface="SimSun" pitchFamily="2" charset="-122"/>
            <a:ea typeface="SimSun" pitchFamily="2" charset="-122"/>
            <a:cs typeface="+mn-cs"/>
          </a:endParaRPr>
        </a:p>
        <a:p>
          <a:endParaRPr lang="en-US" sz="1100">
            <a:solidFill>
              <a:schemeClr val="dk1"/>
            </a:solidFill>
            <a:latin typeface="SimSun" pitchFamily="2" charset="-122"/>
            <a:ea typeface="SimSun" pitchFamily="2" charset="-122"/>
            <a:cs typeface="+mn-cs"/>
          </a:endParaRPr>
        </a:p>
        <a:p>
          <a:pPr eaLnBrk="1" fontAlgn="auto" latinLnBrk="0" hangingPunct="1"/>
          <a:r>
            <a:rPr lang="en-US" sz="1100" b="1" i="1">
              <a:solidFill>
                <a:schemeClr val="dk1"/>
              </a:solidFill>
              <a:latin typeface="SimSun" pitchFamily="2" charset="-122"/>
              <a:ea typeface="SimSun" pitchFamily="2" charset="-122"/>
              <a:cs typeface="+mn-cs"/>
            </a:rPr>
            <a:t>5. </a:t>
          </a:r>
          <a:r>
            <a:rPr lang="zh-TW" altLang="en-US" sz="1100" b="1" i="1">
              <a:solidFill>
                <a:schemeClr val="dk1"/>
              </a:solidFill>
              <a:latin typeface="SimSun" pitchFamily="2" charset="-122"/>
              <a:ea typeface="SimSun" pitchFamily="2" charset="-122"/>
              <a:cs typeface="+mn-cs"/>
            </a:rPr>
            <a:t>脱水加烘干</a:t>
          </a:r>
          <a:r>
            <a:rPr lang="en-US" sz="1100" b="1" i="1">
              <a:solidFill>
                <a:schemeClr val="dk1"/>
              </a:solidFill>
              <a:latin typeface="SimSun" pitchFamily="2" charset="-122"/>
              <a:ea typeface="SimSun" pitchFamily="2" charset="-122"/>
              <a:cs typeface="+mn-cs"/>
            </a:rPr>
            <a:t> (</a:t>
          </a:r>
          <a:r>
            <a:rPr lang="zh-TW" altLang="en-US" sz="1100" b="1" i="1">
              <a:solidFill>
                <a:schemeClr val="dk1"/>
              </a:solidFill>
              <a:latin typeface="SimSun" pitchFamily="2" charset="-122"/>
              <a:ea typeface="SimSun" pitchFamily="2" charset="-122"/>
              <a:cs typeface="+mn-cs"/>
            </a:rPr>
            <a:t>使用者自行定义编号</a:t>
          </a:r>
          <a:r>
            <a:rPr lang="en-US" altLang="zh-TW" sz="1100" b="1" i="1">
              <a:solidFill>
                <a:schemeClr val="dk1"/>
              </a:solidFill>
              <a:latin typeface="SimSun" pitchFamily="2" charset="-122"/>
              <a:ea typeface="SimSun" pitchFamily="2" charset="-122"/>
              <a:cs typeface="+mn-cs"/>
            </a:rPr>
            <a:t>1</a:t>
          </a:r>
          <a:r>
            <a:rPr lang="en-US" sz="1100" b="1" i="1">
              <a:solidFill>
                <a:schemeClr val="dk1"/>
              </a:solidFill>
              <a:latin typeface="SimSun" pitchFamily="2" charset="-122"/>
              <a:ea typeface="SimSun" pitchFamily="2" charset="-122"/>
              <a:cs typeface="+mn-cs"/>
            </a:rPr>
            <a:t>)</a:t>
          </a:r>
          <a:endParaRPr lang="en-US" sz="1100" b="1">
            <a:solidFill>
              <a:schemeClr val="dk1"/>
            </a:solidFill>
            <a:latin typeface="SimSun" pitchFamily="2" charset="-122"/>
            <a:ea typeface="SimSun" pitchFamily="2" charset="-122"/>
            <a:cs typeface="+mn-cs"/>
          </a:endParaRPr>
        </a:p>
        <a:p>
          <a:r>
            <a:rPr lang="zh-TW" altLang="en-US" sz="1100">
              <a:solidFill>
                <a:schemeClr val="dk1"/>
              </a:solidFill>
              <a:latin typeface="SimSun" pitchFamily="2" charset="-122"/>
              <a:ea typeface="SimSun" pitchFamily="2" charset="-122"/>
              <a:cs typeface="+mn-cs"/>
            </a:rPr>
            <a:t>采行这项污泥处理办法时，要先将污泥进行脱水。之后，再持续进行烘干，直到污泥所含的干燥固体比重，与使用者在</a:t>
          </a:r>
          <a:r>
            <a:rPr lang="en-US" altLang="zh-TW" sz="1100" b="1">
              <a:solidFill>
                <a:schemeClr val="dk1"/>
              </a:solidFill>
              <a:latin typeface="SimSun" pitchFamily="2" charset="-122"/>
              <a:ea typeface="SimSun" pitchFamily="2" charset="-122"/>
              <a:cs typeface="+mn-cs"/>
            </a:rPr>
            <a:t>"</a:t>
          </a:r>
          <a:r>
            <a:rPr lang="zh-TW" altLang="en-US" sz="1100" b="1">
              <a:solidFill>
                <a:schemeClr val="dk1"/>
              </a:solidFill>
              <a:latin typeface="SimSun" pitchFamily="2" charset="-122"/>
              <a:ea typeface="SimSun" pitchFamily="2" charset="-122"/>
              <a:cs typeface="+mn-cs"/>
            </a:rPr>
            <a:t>使用者输入值</a:t>
          </a:r>
          <a:r>
            <a:rPr lang="en-US" altLang="zh-TW" sz="1100" b="1">
              <a:solidFill>
                <a:schemeClr val="dk1"/>
              </a:solidFill>
              <a:latin typeface="SimSun" pitchFamily="2" charset="-122"/>
              <a:ea typeface="SimSun" pitchFamily="2" charset="-122"/>
              <a:cs typeface="+mn-cs"/>
            </a:rPr>
            <a:t>"(cell B8)</a:t>
          </a:r>
          <a:r>
            <a:rPr lang="zh-TW" altLang="en-US" sz="1100">
              <a:solidFill>
                <a:schemeClr val="dk1"/>
              </a:solidFill>
              <a:latin typeface="SimSun" pitchFamily="2" charset="-122"/>
              <a:ea typeface="SimSun" pitchFamily="2" charset="-122"/>
              <a:cs typeface="+mn-cs"/>
            </a:rPr>
            <a:t>工作表所定义的比重一致。采用本做法进行烘干时，可使用三种能源：煤炭、天然气与</a:t>
          </a:r>
          <a:r>
            <a:rPr lang="zh-TW" altLang="en-US" sz="1100">
              <a:solidFill>
                <a:schemeClr val="dk1"/>
              </a:solidFill>
              <a:latin typeface="+mn-lt"/>
              <a:ea typeface="+mn-ea"/>
              <a:cs typeface="+mn-cs"/>
            </a:rPr>
            <a:t>水泥厂烟气余热。</a:t>
          </a:r>
          <a:endParaRPr lang="en-US" altLang="zh-TW" sz="1100">
            <a:solidFill>
              <a:schemeClr val="dk1"/>
            </a:solidFill>
            <a:latin typeface="SimSun" pitchFamily="2" charset="-122"/>
            <a:ea typeface="SimSun" pitchFamily="2" charset="-122"/>
            <a:cs typeface="+mn-cs"/>
          </a:endParaRPr>
        </a:p>
        <a:p>
          <a:endParaRPr lang="en-US" sz="1100">
            <a:solidFill>
              <a:schemeClr val="dk1"/>
            </a:solidFill>
            <a:latin typeface="SimSun" pitchFamily="2" charset="-122"/>
            <a:ea typeface="SimSun" pitchFamily="2" charset="-122"/>
            <a:cs typeface="+mn-cs"/>
          </a:endParaRPr>
        </a:p>
        <a:p>
          <a:pPr eaLnBrk="1" fontAlgn="auto" latinLnBrk="0" hangingPunct="1"/>
          <a:r>
            <a:rPr lang="en-US" sz="1100" b="1" i="1">
              <a:solidFill>
                <a:schemeClr val="dk1"/>
              </a:solidFill>
              <a:latin typeface="SimSun" pitchFamily="2" charset="-122"/>
              <a:ea typeface="SimSun" pitchFamily="2" charset="-122"/>
              <a:cs typeface="+mn-cs"/>
            </a:rPr>
            <a:t>6. </a:t>
          </a:r>
          <a:r>
            <a:rPr lang="zh-TW" altLang="en-US" sz="1100" b="1" i="1">
              <a:solidFill>
                <a:schemeClr val="dk1"/>
              </a:solidFill>
              <a:latin typeface="SimSun" pitchFamily="2" charset="-122"/>
              <a:ea typeface="SimSun" pitchFamily="2" charset="-122"/>
              <a:cs typeface="+mn-cs"/>
            </a:rPr>
            <a:t>脱水加烘干</a:t>
          </a:r>
          <a:r>
            <a:rPr lang="en-US" sz="1100" b="1" i="1">
              <a:solidFill>
                <a:schemeClr val="dk1"/>
              </a:solidFill>
              <a:latin typeface="SimSun" pitchFamily="2" charset="-122"/>
              <a:ea typeface="SimSun" pitchFamily="2" charset="-122"/>
              <a:cs typeface="+mn-cs"/>
            </a:rPr>
            <a:t> (</a:t>
          </a:r>
          <a:r>
            <a:rPr lang="zh-TW" altLang="en-US" sz="1100" b="1" i="1">
              <a:solidFill>
                <a:schemeClr val="dk1"/>
              </a:solidFill>
              <a:latin typeface="SimSun" pitchFamily="2" charset="-122"/>
              <a:ea typeface="SimSun" pitchFamily="2" charset="-122"/>
              <a:cs typeface="+mn-cs"/>
            </a:rPr>
            <a:t>使用者自行定义编号</a:t>
          </a:r>
          <a:r>
            <a:rPr lang="en-US" altLang="zh-TW" sz="1100" b="1" i="1">
              <a:solidFill>
                <a:schemeClr val="dk1"/>
              </a:solidFill>
              <a:latin typeface="SimSun" pitchFamily="2" charset="-122"/>
              <a:ea typeface="SimSun" pitchFamily="2" charset="-122"/>
              <a:cs typeface="+mn-cs"/>
            </a:rPr>
            <a:t>2</a:t>
          </a:r>
          <a:r>
            <a:rPr lang="en-US" sz="1100" b="1" i="1">
              <a:solidFill>
                <a:schemeClr val="dk1"/>
              </a:solidFill>
              <a:latin typeface="SimSun" pitchFamily="2" charset="-122"/>
              <a:ea typeface="SimSun" pitchFamily="2" charset="-122"/>
              <a:cs typeface="+mn-cs"/>
            </a:rPr>
            <a:t>)</a:t>
          </a:r>
          <a:endParaRPr lang="en-US" sz="1100" b="1">
            <a:solidFill>
              <a:schemeClr val="dk1"/>
            </a:solidFill>
            <a:latin typeface="SimSun" pitchFamily="2" charset="-122"/>
            <a:ea typeface="SimSun" pitchFamily="2" charset="-122"/>
            <a:cs typeface="+mn-cs"/>
          </a:endParaRPr>
        </a:p>
        <a:p>
          <a:r>
            <a:rPr lang="zh-TW" altLang="en-US" sz="1100">
              <a:solidFill>
                <a:schemeClr val="dk1"/>
              </a:solidFill>
              <a:latin typeface="SimSun" pitchFamily="2" charset="-122"/>
              <a:ea typeface="SimSun" pitchFamily="2" charset="-122"/>
              <a:cs typeface="+mn-cs"/>
            </a:rPr>
            <a:t>采行这项污泥处理办法时，要先将污泥进行脱水。之后，再持续进行烘干，直到污泥所含的干燥固体比重，与使用者在</a:t>
          </a:r>
          <a:r>
            <a:rPr lang="en-US" sz="1100" b="1">
              <a:solidFill>
                <a:schemeClr val="dk1"/>
              </a:solidFill>
              <a:latin typeface="SimSun" pitchFamily="2" charset="-122"/>
              <a:ea typeface="SimSun" pitchFamily="2" charset="-122"/>
              <a:cs typeface="+mn-cs"/>
            </a:rPr>
            <a:t>"</a:t>
          </a:r>
          <a:r>
            <a:rPr lang="zh-TW" altLang="en-US" sz="1100" b="1">
              <a:solidFill>
                <a:schemeClr val="dk1"/>
              </a:solidFill>
              <a:latin typeface="SimSun" pitchFamily="2" charset="-122"/>
              <a:ea typeface="SimSun" pitchFamily="2" charset="-122"/>
              <a:cs typeface="+mn-cs"/>
            </a:rPr>
            <a:t>使用者输入值</a:t>
          </a:r>
          <a:r>
            <a:rPr lang="en-US" sz="1100" b="1">
              <a:solidFill>
                <a:schemeClr val="dk1"/>
              </a:solidFill>
              <a:latin typeface="SimSun" pitchFamily="2" charset="-122"/>
              <a:ea typeface="SimSun" pitchFamily="2" charset="-122"/>
              <a:cs typeface="+mn-cs"/>
            </a:rPr>
            <a:t>"(cell B</a:t>
          </a:r>
          <a:r>
            <a:rPr lang="en-US" altLang="zh-TW" sz="1100" b="1">
              <a:solidFill>
                <a:schemeClr val="dk1"/>
              </a:solidFill>
              <a:latin typeface="SimSun" pitchFamily="2" charset="-122"/>
              <a:ea typeface="SimSun" pitchFamily="2" charset="-122"/>
              <a:cs typeface="+mn-cs"/>
            </a:rPr>
            <a:t>9</a:t>
          </a:r>
          <a:r>
            <a:rPr lang="en-US" sz="1100" b="1">
              <a:solidFill>
                <a:schemeClr val="dk1"/>
              </a:solidFill>
              <a:latin typeface="SimSun" pitchFamily="2" charset="-122"/>
              <a:ea typeface="SimSun" pitchFamily="2" charset="-122"/>
              <a:cs typeface="+mn-cs"/>
            </a:rPr>
            <a:t>)</a:t>
          </a:r>
          <a:r>
            <a:rPr lang="zh-TW" altLang="en-US" sz="1100">
              <a:solidFill>
                <a:schemeClr val="dk1"/>
              </a:solidFill>
              <a:latin typeface="SimSun" pitchFamily="2" charset="-122"/>
              <a:ea typeface="SimSun" pitchFamily="2" charset="-122"/>
              <a:cs typeface="+mn-cs"/>
            </a:rPr>
            <a:t>工作表所定义的比重一致。采用本做法进行烘干时，可使用三种能源：煤炭、天然气与</a:t>
          </a:r>
          <a:r>
            <a:rPr lang="zh-TW" altLang="en-US" sz="1100">
              <a:solidFill>
                <a:schemeClr val="dk1"/>
              </a:solidFill>
              <a:latin typeface="+mn-lt"/>
              <a:ea typeface="+mn-ea"/>
              <a:cs typeface="+mn-cs"/>
            </a:rPr>
            <a:t>水泥厂烟气余热</a:t>
          </a:r>
          <a:r>
            <a:rPr lang="zh-TW" altLang="en-US" sz="1100">
              <a:solidFill>
                <a:schemeClr val="dk1"/>
              </a:solidFill>
              <a:latin typeface="SimSun" pitchFamily="2" charset="-122"/>
              <a:ea typeface="SimSun" pitchFamily="2" charset="-122"/>
              <a:cs typeface="+mn-cs"/>
            </a:rPr>
            <a:t>。</a:t>
          </a:r>
          <a:endParaRPr lang="en-US" sz="1100">
            <a:solidFill>
              <a:schemeClr val="dk1"/>
            </a:solidFill>
            <a:latin typeface="SimSun" pitchFamily="2" charset="-122"/>
            <a:ea typeface="SimSun" pitchFamily="2" charset="-122"/>
            <a:cs typeface="+mn-cs"/>
          </a:endParaRPr>
        </a:p>
        <a:p>
          <a:endParaRPr lang="en-US" sz="1100">
            <a:latin typeface="SimSun" pitchFamily="2" charset="-122"/>
            <a:ea typeface="SimSun" pitchFamily="2" charset="-122"/>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ork/LBNL/Projects/Ongoing/Sewage%20Sludge%20Use%20Decision-Making%20Tool/New%20version/With%20environmental%20cost%20benefits/Sewage%20Sludge%20use%20in%20cement%20industry%20tool-beta%20with%20input%20data(CN)16June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背景介绍"/>
      <sheetName val="工艺介绍"/>
      <sheetName val="使用者输入值"/>
      <sheetName val="通用假设"/>
      <sheetName val="技术假设"/>
      <sheetName val="经济效益摘要"/>
      <sheetName val="环境效益摘要"/>
      <sheetName val="End Use in Cement"/>
      <sheetName val="Cement Plant_Envr Profiles"/>
      <sheetName val="Sludge Transportation"/>
      <sheetName val="Treatment_Dewatering"/>
      <sheetName val="Treatment_Anaer. Dig."/>
      <sheetName val="Treatment_Dewat. (Post-Dig)"/>
      <sheetName val="Treat_Anaer Dig+Ht Dry_0 Net E"/>
      <sheetName val="Treat DeWat+Ht Dry_0 Net Energy"/>
      <sheetName val="Treat DeWat+Heat Dry_User Def 1"/>
      <sheetName val="Treat DeWat+Heat Dry_User Def 2"/>
      <sheetName val="NPV-Dewatering to Cement"/>
      <sheetName val="NPV-An. Dig+Dewat to Cement"/>
      <sheetName val="NPV-An Dig+DeWat+Heat to Cement"/>
      <sheetName val="NPV -DeWat+ Ht Dry to Cement"/>
      <sheetName val="NPV-DeWat+Ht Dry-User Defined 1"/>
      <sheetName val="NPV-DeWat+Ht Dry-User Defin 2"/>
      <sheetName val="下拉式选单"/>
      <sheetName val="List of Referen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1">
          <cell r="A11" t="str">
            <v>北部</v>
          </cell>
        </row>
        <row r="12">
          <cell r="A12" t="str">
            <v>东北部</v>
          </cell>
        </row>
        <row r="13">
          <cell r="A13" t="str">
            <v>山东</v>
          </cell>
        </row>
        <row r="14">
          <cell r="A14" t="str">
            <v>西北部</v>
          </cell>
        </row>
        <row r="15">
          <cell r="A15" t="str">
            <v>华中</v>
          </cell>
        </row>
        <row r="16">
          <cell r="A16" t="str">
            <v>新疆</v>
          </cell>
        </row>
        <row r="17">
          <cell r="A17" t="str">
            <v>云南</v>
          </cell>
        </row>
        <row r="18">
          <cell r="A18" t="str">
            <v>四川</v>
          </cell>
        </row>
        <row r="19">
          <cell r="A19" t="str">
            <v>重庆</v>
          </cell>
        </row>
        <row r="20">
          <cell r="A20" t="str">
            <v>广西</v>
          </cell>
        </row>
        <row r="21">
          <cell r="A21" t="str">
            <v>贵州</v>
          </cell>
        </row>
        <row r="22">
          <cell r="A22" t="str">
            <v>东部</v>
          </cell>
        </row>
        <row r="23">
          <cell r="A23" t="str">
            <v>福建</v>
          </cell>
        </row>
        <row r="24">
          <cell r="A24" t="str">
            <v>广东</v>
          </cell>
        </row>
        <row r="25">
          <cell r="A25" t="str">
            <v>海南</v>
          </cell>
        </row>
      </sheetData>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M23"/>
  <sheetViews>
    <sheetView tabSelected="1" zoomScaleNormal="100" workbookViewId="0">
      <selection activeCell="A23" sqref="A23"/>
    </sheetView>
  </sheetViews>
  <sheetFormatPr defaultColWidth="9.109375" defaultRowHeight="14.4"/>
  <cols>
    <col min="1" max="10" width="9.109375" style="768"/>
    <col min="11" max="11" width="9.109375" style="768" customWidth="1"/>
    <col min="12" max="16384" width="9.109375" style="768"/>
  </cols>
  <sheetData>
    <row r="1" spans="1:13" ht="66" customHeight="1">
      <c r="A1" s="898" t="s">
        <v>551</v>
      </c>
      <c r="B1" s="899"/>
      <c r="C1" s="899"/>
      <c r="D1" s="899"/>
      <c r="E1" s="899"/>
      <c r="F1" s="899"/>
      <c r="G1" s="899"/>
      <c r="H1" s="899"/>
      <c r="I1" s="899"/>
      <c r="J1" s="899"/>
      <c r="K1" s="899"/>
      <c r="L1" s="769"/>
      <c r="M1" s="770"/>
    </row>
    <row r="2" spans="1:13" ht="18">
      <c r="A2" s="771"/>
      <c r="B2" s="772"/>
      <c r="C2" s="772"/>
      <c r="D2" s="772"/>
      <c r="F2" s="866" t="s">
        <v>798</v>
      </c>
      <c r="G2" s="772"/>
      <c r="H2" s="772"/>
      <c r="I2" s="772"/>
      <c r="J2" s="772"/>
      <c r="K2" s="772"/>
      <c r="L2" s="772"/>
      <c r="M2" s="773"/>
    </row>
    <row r="3" spans="1:13">
      <c r="A3" s="771"/>
      <c r="B3" s="772"/>
      <c r="C3" s="772"/>
      <c r="D3" s="772"/>
      <c r="E3" s="772"/>
      <c r="F3" s="772"/>
      <c r="G3" s="772"/>
      <c r="H3" s="772"/>
      <c r="I3" s="772"/>
      <c r="J3" s="772"/>
      <c r="K3" s="772"/>
      <c r="L3" s="772"/>
      <c r="M3" s="773"/>
    </row>
    <row r="4" spans="1:13">
      <c r="A4" s="771"/>
      <c r="B4" s="772"/>
      <c r="C4" s="772"/>
      <c r="D4" s="772"/>
      <c r="E4" s="772"/>
      <c r="F4" s="772"/>
      <c r="G4" s="772"/>
      <c r="H4" s="772"/>
      <c r="I4" s="772"/>
      <c r="J4" s="772"/>
      <c r="K4" s="772"/>
      <c r="L4" s="772"/>
      <c r="M4" s="773"/>
    </row>
    <row r="5" spans="1:13">
      <c r="A5" s="771"/>
      <c r="B5" s="772"/>
      <c r="C5" s="772"/>
      <c r="D5" s="772"/>
      <c r="E5" s="772"/>
      <c r="F5" s="772"/>
      <c r="G5" s="772"/>
      <c r="H5" s="772"/>
      <c r="I5" s="772"/>
      <c r="J5" s="772"/>
      <c r="K5" s="772"/>
      <c r="L5" s="772"/>
      <c r="M5" s="773"/>
    </row>
    <row r="6" spans="1:13">
      <c r="A6" s="771"/>
      <c r="B6" s="772"/>
      <c r="C6" s="772"/>
      <c r="D6" s="772"/>
      <c r="E6" s="772"/>
      <c r="F6" s="772"/>
      <c r="G6" s="772"/>
      <c r="H6" s="772"/>
      <c r="I6" s="772"/>
      <c r="J6" s="772"/>
      <c r="K6" s="772"/>
      <c r="L6" s="772"/>
      <c r="M6" s="773"/>
    </row>
    <row r="7" spans="1:13">
      <c r="A7" s="771"/>
      <c r="B7" s="772"/>
      <c r="C7" s="772"/>
      <c r="D7" s="772"/>
      <c r="E7" s="772"/>
      <c r="F7" s="772"/>
      <c r="G7" s="772"/>
      <c r="H7" s="772"/>
      <c r="I7" s="772"/>
      <c r="J7" s="772"/>
      <c r="K7" s="772"/>
      <c r="L7" s="772"/>
      <c r="M7" s="773"/>
    </row>
    <row r="8" spans="1:13">
      <c r="A8" s="771"/>
      <c r="B8" s="772"/>
      <c r="C8" s="772"/>
      <c r="D8" s="772"/>
      <c r="E8" s="772"/>
      <c r="F8" s="772"/>
      <c r="G8" s="772"/>
      <c r="H8" s="772"/>
      <c r="I8" s="772"/>
      <c r="J8" s="772"/>
      <c r="K8" s="772"/>
      <c r="L8" s="772"/>
      <c r="M8" s="773"/>
    </row>
    <row r="9" spans="1:13">
      <c r="A9" s="771"/>
      <c r="B9" s="772"/>
      <c r="C9" s="772"/>
      <c r="D9" s="772"/>
      <c r="E9" s="772"/>
      <c r="F9" s="772"/>
      <c r="G9" s="772"/>
      <c r="H9" s="772"/>
      <c r="I9" s="772"/>
      <c r="J9" s="772"/>
      <c r="K9" s="772"/>
      <c r="L9" s="772"/>
      <c r="M9" s="773"/>
    </row>
    <row r="10" spans="1:13">
      <c r="A10" s="771"/>
      <c r="B10" s="772"/>
      <c r="C10" s="772"/>
      <c r="D10" s="772"/>
      <c r="E10" s="772"/>
      <c r="F10" s="772"/>
      <c r="G10" s="772"/>
      <c r="H10" s="772"/>
      <c r="I10" s="772"/>
      <c r="J10" s="772"/>
      <c r="K10" s="772"/>
      <c r="L10" s="772"/>
      <c r="M10" s="773"/>
    </row>
    <row r="11" spans="1:13">
      <c r="A11" s="771"/>
      <c r="B11" s="772"/>
      <c r="C11" s="772"/>
      <c r="D11" s="772"/>
      <c r="E11" s="772"/>
      <c r="F11" s="772"/>
      <c r="G11" s="772"/>
      <c r="H11" s="772"/>
      <c r="I11" s="772"/>
      <c r="J11" s="772"/>
      <c r="K11" s="772"/>
      <c r="L11" s="772"/>
      <c r="M11" s="773"/>
    </row>
    <row r="12" spans="1:13">
      <c r="A12" s="771"/>
      <c r="B12" s="772"/>
      <c r="C12" s="772"/>
      <c r="D12" s="772"/>
      <c r="E12" s="772"/>
      <c r="F12" s="772"/>
      <c r="G12" s="772"/>
      <c r="H12" s="772"/>
      <c r="I12" s="772"/>
      <c r="J12" s="772"/>
      <c r="K12" s="772"/>
      <c r="L12" s="772"/>
      <c r="M12" s="773"/>
    </row>
    <row r="13" spans="1:13">
      <c r="A13" s="771"/>
      <c r="B13" s="772"/>
      <c r="C13" s="772"/>
      <c r="D13" s="772"/>
      <c r="E13" s="772"/>
      <c r="F13" s="772"/>
      <c r="G13" s="772"/>
      <c r="H13" s="772"/>
      <c r="I13" s="772"/>
      <c r="J13" s="772"/>
      <c r="K13" s="772"/>
      <c r="L13" s="772"/>
      <c r="M13" s="773"/>
    </row>
    <row r="14" spans="1:13">
      <c r="A14" s="771"/>
      <c r="B14" s="772"/>
      <c r="C14" s="772"/>
      <c r="D14" s="772"/>
      <c r="E14" s="772"/>
      <c r="F14" s="772"/>
      <c r="G14" s="772"/>
      <c r="H14" s="772"/>
      <c r="I14" s="772"/>
      <c r="J14" s="772"/>
      <c r="K14" s="772"/>
      <c r="L14" s="772"/>
      <c r="M14" s="773"/>
    </row>
    <row r="15" spans="1:13">
      <c r="A15" s="771"/>
      <c r="B15" s="772"/>
      <c r="C15" s="772"/>
      <c r="D15" s="772"/>
      <c r="E15" s="772"/>
      <c r="F15" s="772"/>
      <c r="G15" s="772"/>
      <c r="H15" s="772"/>
      <c r="I15" s="772"/>
      <c r="J15" s="772"/>
      <c r="K15" s="772"/>
      <c r="L15" s="772"/>
      <c r="M15" s="773"/>
    </row>
    <row r="16" spans="1:13">
      <c r="A16" s="771"/>
      <c r="B16" s="772"/>
      <c r="C16" s="772"/>
      <c r="D16" s="772"/>
      <c r="E16" s="772"/>
      <c r="F16" s="772"/>
      <c r="G16" s="772"/>
      <c r="H16" s="772"/>
      <c r="I16" s="772"/>
      <c r="J16" s="772"/>
      <c r="K16" s="772"/>
      <c r="L16" s="772"/>
      <c r="M16" s="773"/>
    </row>
    <row r="17" spans="1:13">
      <c r="A17" s="771"/>
      <c r="B17" s="772"/>
      <c r="C17" s="772"/>
      <c r="D17" s="772"/>
      <c r="E17" s="772"/>
      <c r="F17" s="772"/>
      <c r="G17" s="772"/>
      <c r="H17" s="772"/>
      <c r="I17" s="772"/>
      <c r="J17" s="772"/>
      <c r="K17" s="772"/>
      <c r="L17" s="772"/>
      <c r="M17" s="773"/>
    </row>
    <row r="18" spans="1:13">
      <c r="A18" s="771"/>
      <c r="B18" s="772"/>
      <c r="C18" s="772"/>
      <c r="D18" s="772"/>
      <c r="E18" s="772"/>
      <c r="F18" s="772"/>
      <c r="G18" s="772"/>
      <c r="H18" s="772"/>
      <c r="I18" s="772"/>
      <c r="J18" s="772"/>
      <c r="K18" s="772"/>
      <c r="L18" s="772"/>
      <c r="M18" s="773"/>
    </row>
    <row r="19" spans="1:13">
      <c r="A19" s="771"/>
      <c r="B19" s="772"/>
      <c r="C19" s="772"/>
      <c r="D19" s="772"/>
      <c r="E19" s="772"/>
      <c r="F19" s="772"/>
      <c r="G19" s="772"/>
      <c r="H19" s="772"/>
      <c r="I19" s="772"/>
      <c r="J19" s="772"/>
      <c r="K19" s="772"/>
      <c r="L19" s="772"/>
      <c r="M19" s="773"/>
    </row>
    <row r="20" spans="1:13">
      <c r="A20" s="771"/>
      <c r="B20" s="772"/>
      <c r="C20" s="772"/>
      <c r="D20" s="772"/>
      <c r="E20" s="772"/>
      <c r="F20" s="772"/>
      <c r="G20" s="772"/>
      <c r="H20" s="772"/>
      <c r="I20" s="772"/>
      <c r="J20" s="772"/>
      <c r="K20" s="772"/>
      <c r="L20" s="772"/>
      <c r="M20" s="773"/>
    </row>
    <row r="21" spans="1:13">
      <c r="A21" s="771"/>
      <c r="B21" s="772"/>
      <c r="C21" s="772"/>
      <c r="D21" s="772"/>
      <c r="E21" s="772"/>
      <c r="F21" s="772"/>
      <c r="G21" s="772"/>
      <c r="H21" s="772"/>
      <c r="I21" s="772"/>
      <c r="J21" s="772"/>
      <c r="K21" s="772"/>
      <c r="L21" s="772"/>
      <c r="M21" s="773"/>
    </row>
    <row r="22" spans="1:13">
      <c r="A22" s="771"/>
      <c r="B22" s="772"/>
      <c r="C22" s="772"/>
      <c r="D22" s="772"/>
      <c r="E22" s="772"/>
      <c r="F22" s="772"/>
      <c r="G22" s="772"/>
      <c r="H22" s="772"/>
      <c r="I22" s="772"/>
      <c r="J22" s="772"/>
      <c r="K22" s="772"/>
      <c r="L22" s="772"/>
      <c r="M22" s="773"/>
    </row>
    <row r="23" spans="1:13" ht="15" thickBot="1">
      <c r="A23" s="774"/>
      <c r="B23" s="922" t="s">
        <v>799</v>
      </c>
      <c r="C23" s="775"/>
      <c r="D23" s="775"/>
      <c r="E23" s="775"/>
      <c r="F23" s="775"/>
      <c r="G23" s="775"/>
      <c r="H23" s="775"/>
      <c r="I23" s="775"/>
      <c r="J23" s="775"/>
      <c r="K23" s="775"/>
      <c r="L23" s="775"/>
      <c r="M23" s="776"/>
    </row>
  </sheetData>
  <sheetProtection password="D806" sheet="1" objects="1" scenarios="1"/>
  <mergeCells count="1">
    <mergeCell ref="A1:K1"/>
  </mergeCell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dimension ref="A1:CH325"/>
  <sheetViews>
    <sheetView showGridLines="0" zoomScale="85" zoomScaleNormal="85" workbookViewId="0">
      <selection activeCell="D14" sqref="D14"/>
    </sheetView>
  </sheetViews>
  <sheetFormatPr defaultColWidth="9.109375" defaultRowHeight="13.2"/>
  <cols>
    <col min="1" max="1" width="18" style="45" customWidth="1"/>
    <col min="2" max="2" width="13.109375" style="124" customWidth="1"/>
    <col min="3" max="3" width="19.6640625" style="124" customWidth="1"/>
    <col min="4" max="5" width="15.5546875" style="124" customWidth="1"/>
    <col min="6" max="6" width="16" style="124" customWidth="1"/>
    <col min="7" max="7" width="16.109375" style="124" customWidth="1"/>
    <col min="8" max="8" width="15.33203125" style="124" customWidth="1"/>
    <col min="9" max="9" width="13.88671875" style="124" customWidth="1"/>
    <col min="10" max="10" width="13.109375" style="124" customWidth="1"/>
    <col min="11" max="11" width="13.33203125" style="124" customWidth="1"/>
    <col min="12" max="13" width="12.6640625" style="124" customWidth="1"/>
    <col min="14" max="86" width="9.109375" style="261"/>
    <col min="87" max="16384" width="9.109375" style="45"/>
  </cols>
  <sheetData>
    <row r="1" spans="1:86" ht="18">
      <c r="A1" s="739" t="s">
        <v>348</v>
      </c>
    </row>
    <row r="2" spans="1:86">
      <c r="A2" s="44"/>
    </row>
    <row r="3" spans="1:86">
      <c r="A3" s="349" t="s">
        <v>260</v>
      </c>
      <c r="B3" s="348"/>
      <c r="C3" s="348"/>
      <c r="D3" s="348"/>
      <c r="E3" s="348"/>
      <c r="G3" s="353" t="s">
        <v>326</v>
      </c>
      <c r="H3" s="348"/>
    </row>
    <row r="4" spans="1:86">
      <c r="A4" s="342" t="s">
        <v>32</v>
      </c>
      <c r="B4" s="343">
        <f>使用者输入值!B18</f>
        <v>0</v>
      </c>
      <c r="C4" s="343" t="s">
        <v>97</v>
      </c>
      <c r="D4" s="357">
        <f>B4*B11</f>
        <v>0</v>
      </c>
      <c r="E4" s="345" t="s">
        <v>98</v>
      </c>
      <c r="G4" s="716"/>
      <c r="H4" s="717"/>
      <c r="I4" s="717"/>
      <c r="J4" s="718"/>
    </row>
    <row r="5" spans="1:86" ht="14.4">
      <c r="A5" s="74" t="s">
        <v>80</v>
      </c>
      <c r="B5" s="175"/>
      <c r="C5" s="145" t="s">
        <v>112</v>
      </c>
      <c r="D5" s="175"/>
      <c r="E5" s="181"/>
      <c r="G5" s="719" t="s">
        <v>89</v>
      </c>
      <c r="H5" s="720">
        <f>通用假设!B32</f>
        <v>5.0000000000000001E-3</v>
      </c>
      <c r="I5" s="102" t="s">
        <v>483</v>
      </c>
      <c r="J5" s="721"/>
    </row>
    <row r="6" spans="1:86" ht="15.6">
      <c r="A6" s="354" t="s">
        <v>81</v>
      </c>
      <c r="B6" s="710">
        <f>通用假设!B10</f>
        <v>9.4600000000000004E-2</v>
      </c>
      <c r="C6" s="3" t="s">
        <v>446</v>
      </c>
      <c r="D6" s="91"/>
      <c r="E6" s="109"/>
      <c r="G6" s="719"/>
      <c r="H6" s="720"/>
      <c r="I6" s="102"/>
      <c r="J6" s="721"/>
    </row>
    <row r="7" spans="1:86" ht="14.4">
      <c r="A7" s="354" t="s">
        <v>56</v>
      </c>
      <c r="B7" s="710">
        <f>通用假设!B11</f>
        <v>6.0000000000000002E-5</v>
      </c>
      <c r="C7" s="3" t="s">
        <v>447</v>
      </c>
      <c r="D7" s="91"/>
      <c r="E7" s="109"/>
      <c r="G7" s="719" t="s">
        <v>54</v>
      </c>
      <c r="H7" s="720">
        <f>通用假设!B33</f>
        <v>9.1999999999999998E-3</v>
      </c>
      <c r="I7" s="102" t="s">
        <v>483</v>
      </c>
      <c r="J7" s="721"/>
    </row>
    <row r="8" spans="1:86" ht="14.4">
      <c r="A8" s="355" t="s">
        <v>84</v>
      </c>
      <c r="B8" s="711">
        <f>通用假设!B12</f>
        <v>5.9999999999999997E-7</v>
      </c>
      <c r="C8" s="3" t="s">
        <v>445</v>
      </c>
      <c r="D8" s="91"/>
      <c r="E8" s="109"/>
      <c r="G8" s="722" t="s">
        <v>120</v>
      </c>
      <c r="H8" s="720">
        <f>通用假设!B34</f>
        <v>7.7000000000000002E-3</v>
      </c>
      <c r="I8" s="102" t="s">
        <v>483</v>
      </c>
      <c r="J8" s="721"/>
    </row>
    <row r="9" spans="1:86" ht="14.4">
      <c r="A9" s="354" t="s">
        <v>54</v>
      </c>
      <c r="B9" s="711">
        <f>通用假设!B13</f>
        <v>2.5500000000000002E-4</v>
      </c>
      <c r="C9" s="3" t="s">
        <v>448</v>
      </c>
      <c r="D9" s="91"/>
      <c r="E9" s="109"/>
      <c r="G9" s="722" t="s">
        <v>56</v>
      </c>
      <c r="H9" s="720">
        <f>通用假设!B35</f>
        <v>1.1000000000000001E-3</v>
      </c>
      <c r="I9" s="102" t="s">
        <v>483</v>
      </c>
      <c r="J9" s="721"/>
    </row>
    <row r="10" spans="1:86" ht="14.4">
      <c r="A10" s="354" t="s">
        <v>89</v>
      </c>
      <c r="B10" s="710">
        <f>通用假设!B14</f>
        <v>2.2399999999999998E-3</v>
      </c>
      <c r="C10" s="3" t="s">
        <v>449</v>
      </c>
      <c r="D10" s="91"/>
      <c r="E10" s="109"/>
      <c r="G10" s="722" t="s">
        <v>324</v>
      </c>
      <c r="H10" s="720">
        <f>通用假设!B36</f>
        <v>12.6</v>
      </c>
      <c r="I10" s="102" t="s">
        <v>483</v>
      </c>
      <c r="J10" s="721"/>
    </row>
    <row r="11" spans="1:86" ht="26.4">
      <c r="A11" s="346" t="s">
        <v>417</v>
      </c>
      <c r="B11" s="347">
        <f>使用者输入值!B21</f>
        <v>0</v>
      </c>
      <c r="C11" s="344"/>
      <c r="D11" s="344"/>
      <c r="E11" s="345"/>
      <c r="G11" s="722" t="s">
        <v>482</v>
      </c>
      <c r="H11" s="720">
        <f>通用假设!B37</f>
        <v>0.24</v>
      </c>
      <c r="I11" s="102" t="s">
        <v>484</v>
      </c>
      <c r="J11" s="721"/>
    </row>
    <row r="12" spans="1:86">
      <c r="G12" s="723" t="s">
        <v>486</v>
      </c>
      <c r="H12" s="724">
        <f>通用假设!B38</f>
        <v>1</v>
      </c>
      <c r="I12" s="725" t="s">
        <v>485</v>
      </c>
      <c r="J12" s="726"/>
    </row>
    <row r="13" spans="1:86">
      <c r="H13" s="122"/>
    </row>
    <row r="14" spans="1:86" ht="52.8" customHeight="1">
      <c r="B14" s="184" t="s">
        <v>433</v>
      </c>
      <c r="C14" s="185" t="s">
        <v>434</v>
      </c>
      <c r="D14" s="184" t="s">
        <v>435</v>
      </c>
      <c r="E14" s="185" t="s">
        <v>436</v>
      </c>
      <c r="F14" s="186" t="s">
        <v>437</v>
      </c>
      <c r="G14" s="186" t="s">
        <v>438</v>
      </c>
      <c r="H14" s="184" t="s">
        <v>439</v>
      </c>
      <c r="I14" s="185" t="s">
        <v>440</v>
      </c>
      <c r="J14" s="184" t="s">
        <v>441</v>
      </c>
      <c r="K14" s="185" t="s">
        <v>442</v>
      </c>
      <c r="L14" s="184" t="s">
        <v>443</v>
      </c>
      <c r="M14" s="185" t="s">
        <v>444</v>
      </c>
    </row>
    <row r="15" spans="1:86" ht="15.75" customHeight="1">
      <c r="A15" s="349" t="s">
        <v>473</v>
      </c>
      <c r="B15" s="350"/>
      <c r="C15" s="351"/>
      <c r="D15" s="350"/>
      <c r="E15" s="351"/>
      <c r="F15" s="352"/>
      <c r="G15" s="352"/>
      <c r="H15" s="350"/>
      <c r="I15" s="351"/>
      <c r="J15" s="350"/>
      <c r="K15" s="351"/>
      <c r="L15" s="350"/>
      <c r="M15" s="351"/>
    </row>
    <row r="16" spans="1:86" s="235" customFormat="1" ht="15.75" customHeight="1">
      <c r="A16" s="358"/>
      <c r="B16" s="363" t="s">
        <v>158</v>
      </c>
      <c r="C16" s="360" t="s">
        <v>450</v>
      </c>
      <c r="D16" s="359" t="s">
        <v>158</v>
      </c>
      <c r="E16" s="359" t="s">
        <v>450</v>
      </c>
      <c r="F16" s="363" t="s">
        <v>158</v>
      </c>
      <c r="G16" s="360" t="s">
        <v>450</v>
      </c>
      <c r="H16" s="359" t="s">
        <v>158</v>
      </c>
      <c r="I16" s="359" t="s">
        <v>450</v>
      </c>
      <c r="J16" s="363" t="s">
        <v>158</v>
      </c>
      <c r="K16" s="360" t="s">
        <v>450</v>
      </c>
      <c r="L16" s="359" t="s">
        <v>158</v>
      </c>
      <c r="M16" s="360" t="s">
        <v>450</v>
      </c>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261"/>
      <c r="CF16" s="261"/>
      <c r="CG16" s="261"/>
      <c r="CH16" s="261"/>
    </row>
    <row r="17" spans="1:86">
      <c r="A17" s="368" t="s">
        <v>451</v>
      </c>
      <c r="B17" s="369" t="e">
        <f>-'End Use in Cement'!I23</f>
        <v>#DIV/0!</v>
      </c>
      <c r="C17" s="370" t="e">
        <f>B17*使用者输入值!B31</f>
        <v>#DIV/0!</v>
      </c>
      <c r="D17" s="371" t="e">
        <f>-'End Use in Cement'!I24</f>
        <v>#DIV/0!</v>
      </c>
      <c r="E17" s="371" t="e">
        <f>D17*使用者输入值!$B$31</f>
        <v>#DIV/0!</v>
      </c>
      <c r="F17" s="369" t="e">
        <f>'End Use in Cement'!I26</f>
        <v>#DIV/0!</v>
      </c>
      <c r="G17" s="370" t="e">
        <f>F17*使用者输入值!$B$31</f>
        <v>#DIV/0!</v>
      </c>
      <c r="H17" s="371" t="e">
        <f>'End Use in Cement'!I25</f>
        <v>#DIV/0!</v>
      </c>
      <c r="I17" s="371" t="e">
        <f>H17*使用者输入值!$B$31</f>
        <v>#DIV/0!</v>
      </c>
      <c r="J17" s="369" t="e">
        <f>-'End Use in Cement'!I27</f>
        <v>#DIV/0!</v>
      </c>
      <c r="K17" s="370" t="e">
        <f>J17*使用者输入值!B31</f>
        <v>#DIV/0!</v>
      </c>
      <c r="L17" s="371" t="e">
        <f>-'End Use in Cement'!I28</f>
        <v>#DIV/0!</v>
      </c>
      <c r="M17" s="190" t="e">
        <f>L17*使用者输入值!B31</f>
        <v>#DIV/0!</v>
      </c>
    </row>
    <row r="18" spans="1:86" s="124" customFormat="1" ht="14.4">
      <c r="A18" s="361" t="s">
        <v>452</v>
      </c>
      <c r="B18" s="164" t="s">
        <v>94</v>
      </c>
      <c r="C18" s="165" t="s">
        <v>187</v>
      </c>
      <c r="D18" s="166" t="s">
        <v>94</v>
      </c>
      <c r="E18" s="166" t="s">
        <v>187</v>
      </c>
      <c r="F18" s="164" t="s">
        <v>94</v>
      </c>
      <c r="G18" s="165" t="s">
        <v>187</v>
      </c>
      <c r="H18" s="166" t="s">
        <v>94</v>
      </c>
      <c r="I18" s="166" t="s">
        <v>187</v>
      </c>
      <c r="J18" s="164" t="s">
        <v>94</v>
      </c>
      <c r="K18" s="165" t="s">
        <v>187</v>
      </c>
      <c r="L18" s="166" t="s">
        <v>94</v>
      </c>
      <c r="M18" s="165" t="s">
        <v>187</v>
      </c>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0"/>
      <c r="BO18" s="260"/>
      <c r="BP18" s="260"/>
      <c r="BQ18" s="260"/>
      <c r="BR18" s="260"/>
      <c r="BS18" s="260"/>
      <c r="BT18" s="260"/>
      <c r="BU18" s="260"/>
      <c r="BV18" s="260"/>
      <c r="BW18" s="260"/>
      <c r="BX18" s="260"/>
      <c r="BY18" s="260"/>
      <c r="BZ18" s="260"/>
      <c r="CA18" s="260"/>
      <c r="CB18" s="260"/>
      <c r="CC18" s="260"/>
      <c r="CD18" s="260"/>
      <c r="CE18" s="260"/>
      <c r="CF18" s="260"/>
      <c r="CG18" s="260"/>
      <c r="CH18" s="260"/>
    </row>
    <row r="19" spans="1:86">
      <c r="A19" s="308" t="s">
        <v>89</v>
      </c>
      <c r="B19" s="366" t="e">
        <f>(B17/$B$11)*$B$10</f>
        <v>#DIV/0!</v>
      </c>
      <c r="C19" s="187" t="e">
        <f>B19*使用者输入值!$B$31</f>
        <v>#DIV/0!</v>
      </c>
      <c r="D19" s="372" t="e">
        <f>(D17/$B$11)*$B$10</f>
        <v>#DIV/0!</v>
      </c>
      <c r="E19" s="183" t="e">
        <f>D19*使用者输入值!$B$31</f>
        <v>#DIV/0!</v>
      </c>
      <c r="F19" s="366" t="e">
        <f>(F17/$B$11)*$B$10</f>
        <v>#DIV/0!</v>
      </c>
      <c r="G19" s="187" t="e">
        <f>F19*使用者输入值!$B$31</f>
        <v>#DIV/0!</v>
      </c>
      <c r="H19" s="372" t="e">
        <f>(H17/$B$11)*$B$10</f>
        <v>#DIV/0!</v>
      </c>
      <c r="I19" s="183" t="e">
        <f>H19*使用者输入值!$B$31</f>
        <v>#DIV/0!</v>
      </c>
      <c r="J19" s="366" t="e">
        <f>(J17/$B$11)*$B$10</f>
        <v>#DIV/0!</v>
      </c>
      <c r="K19" s="187" t="e">
        <f>J19*使用者输入值!$B$31</f>
        <v>#DIV/0!</v>
      </c>
      <c r="L19" s="372" t="e">
        <f>(L17/$B$11)*$B$10</f>
        <v>#DIV/0!</v>
      </c>
      <c r="M19" s="187" t="e">
        <f>L19*使用者输入值!$B$31</f>
        <v>#DIV/0!</v>
      </c>
    </row>
    <row r="20" spans="1:86">
      <c r="A20" s="308" t="s">
        <v>54</v>
      </c>
      <c r="B20" s="366" t="e">
        <f>(B17/$B$11)*$B$9</f>
        <v>#DIV/0!</v>
      </c>
      <c r="C20" s="187" t="e">
        <f>B20*使用者输入值!$B$31</f>
        <v>#DIV/0!</v>
      </c>
      <c r="D20" s="372" t="e">
        <f>(D17/$B$11)*$B$9</f>
        <v>#DIV/0!</v>
      </c>
      <c r="E20" s="183" t="e">
        <f>D20*使用者输入值!$B$31</f>
        <v>#DIV/0!</v>
      </c>
      <c r="F20" s="366" t="e">
        <f>(F17/$B$11)*$B$9</f>
        <v>#DIV/0!</v>
      </c>
      <c r="G20" s="187" t="e">
        <f>F20*使用者输入值!$B$31</f>
        <v>#DIV/0!</v>
      </c>
      <c r="H20" s="372" t="e">
        <f>(H17/$B$11)*$B$9</f>
        <v>#DIV/0!</v>
      </c>
      <c r="I20" s="183" t="e">
        <f>H20*使用者输入值!$B$31</f>
        <v>#DIV/0!</v>
      </c>
      <c r="J20" s="366" t="e">
        <f>(J17/$B$11)*$B$9</f>
        <v>#DIV/0!</v>
      </c>
      <c r="K20" s="187" t="e">
        <f>J20*使用者输入值!$B$31</f>
        <v>#DIV/0!</v>
      </c>
      <c r="L20" s="372" t="e">
        <f>(L17/$B$11)*$B$9</f>
        <v>#DIV/0!</v>
      </c>
      <c r="M20" s="187" t="e">
        <f>L20*使用者输入值!$B$31</f>
        <v>#DIV/0!</v>
      </c>
    </row>
    <row r="21" spans="1:86">
      <c r="A21" s="308" t="s">
        <v>56</v>
      </c>
      <c r="B21" s="366" t="e">
        <f>(B17/$B$11)*$B$7</f>
        <v>#DIV/0!</v>
      </c>
      <c r="C21" s="187" t="e">
        <f>B21*使用者输入值!$B$31</f>
        <v>#DIV/0!</v>
      </c>
      <c r="D21" s="372" t="e">
        <f>(D17/$B$11)*$B$7</f>
        <v>#DIV/0!</v>
      </c>
      <c r="E21" s="183" t="e">
        <f>D21*使用者输入值!$B$31</f>
        <v>#DIV/0!</v>
      </c>
      <c r="F21" s="366" t="e">
        <f>(F17/$B$11)*$B$7</f>
        <v>#DIV/0!</v>
      </c>
      <c r="G21" s="187" t="e">
        <f>F21*使用者输入值!$B$31</f>
        <v>#DIV/0!</v>
      </c>
      <c r="H21" s="372" t="e">
        <f>(H17/$B$11)*$B$7</f>
        <v>#DIV/0!</v>
      </c>
      <c r="I21" s="183" t="e">
        <f>H21*使用者输入值!$B$31</f>
        <v>#DIV/0!</v>
      </c>
      <c r="J21" s="366" t="e">
        <f>(J17/$B$11)*$B$7</f>
        <v>#DIV/0!</v>
      </c>
      <c r="K21" s="187" t="e">
        <f>J21*使用者输入值!$B$31</f>
        <v>#DIV/0!</v>
      </c>
      <c r="L21" s="372" t="e">
        <f>(L17/$B$11)*$B$7</f>
        <v>#DIV/0!</v>
      </c>
      <c r="M21" s="187" t="e">
        <f>L21*使用者输入值!$B$31</f>
        <v>#DIV/0!</v>
      </c>
    </row>
    <row r="22" spans="1:86">
      <c r="A22" s="308" t="s">
        <v>121</v>
      </c>
      <c r="B22" s="366" t="e">
        <f>(B17/$B$11)*$B$6</f>
        <v>#DIV/0!</v>
      </c>
      <c r="C22" s="187" t="e">
        <f>B22*使用者输入值!$B$31</f>
        <v>#DIV/0!</v>
      </c>
      <c r="D22" s="372" t="e">
        <f>(D17/$B$11)*$B$6</f>
        <v>#DIV/0!</v>
      </c>
      <c r="E22" s="183" t="e">
        <f>D22*使用者输入值!$B$31</f>
        <v>#DIV/0!</v>
      </c>
      <c r="F22" s="366" t="e">
        <f>(F17/$B$11)*$B$6</f>
        <v>#DIV/0!</v>
      </c>
      <c r="G22" s="187" t="e">
        <f>F22*使用者输入值!$B$31</f>
        <v>#DIV/0!</v>
      </c>
      <c r="H22" s="372" t="e">
        <f>(H17/$B$11)*$B$6</f>
        <v>#DIV/0!</v>
      </c>
      <c r="I22" s="183" t="e">
        <f>H22*使用者输入值!$B$31</f>
        <v>#DIV/0!</v>
      </c>
      <c r="J22" s="366" t="e">
        <f>(J17/$B$11)*$B$6</f>
        <v>#DIV/0!</v>
      </c>
      <c r="K22" s="187" t="e">
        <f>J22*使用者输入值!$B$31</f>
        <v>#DIV/0!</v>
      </c>
      <c r="L22" s="372" t="e">
        <f>(L17/$B$11)*$B$6</f>
        <v>#DIV/0!</v>
      </c>
      <c r="M22" s="187" t="e">
        <f>L22*使用者输入值!$B$31</f>
        <v>#DIV/0!</v>
      </c>
    </row>
    <row r="23" spans="1:86">
      <c r="A23" s="308" t="s">
        <v>58</v>
      </c>
      <c r="B23" s="366" t="e">
        <f>(B17/$B$11)*$B$8</f>
        <v>#DIV/0!</v>
      </c>
      <c r="C23" s="187" t="e">
        <f>B23*使用者输入值!$B$31</f>
        <v>#DIV/0!</v>
      </c>
      <c r="D23" s="372" t="e">
        <f>(D17/$B$11)*$B$8</f>
        <v>#DIV/0!</v>
      </c>
      <c r="E23" s="183" t="e">
        <f>D23*使用者输入值!$B$31</f>
        <v>#DIV/0!</v>
      </c>
      <c r="F23" s="366" t="e">
        <f>(F17/$B$11)*$B$8</f>
        <v>#DIV/0!</v>
      </c>
      <c r="G23" s="187" t="e">
        <f>F23*使用者输入值!$B$31</f>
        <v>#DIV/0!</v>
      </c>
      <c r="H23" s="372" t="e">
        <f>(H17/$B$11)*$B$8</f>
        <v>#DIV/0!</v>
      </c>
      <c r="I23" s="183" t="e">
        <f>H23*使用者输入值!$B$31</f>
        <v>#DIV/0!</v>
      </c>
      <c r="J23" s="366" t="e">
        <f>(J17/$B$11)*$B$8</f>
        <v>#DIV/0!</v>
      </c>
      <c r="K23" s="187" t="e">
        <f>J23*使用者输入值!$B$31</f>
        <v>#DIV/0!</v>
      </c>
      <c r="L23" s="372" t="e">
        <f>(L17/$B$11)*$B$8</f>
        <v>#DIV/0!</v>
      </c>
      <c r="M23" s="187" t="e">
        <f>L23*使用者输入值!$B$31</f>
        <v>#DIV/0!</v>
      </c>
    </row>
    <row r="24" spans="1:86">
      <c r="A24" s="308" t="s">
        <v>59</v>
      </c>
      <c r="B24" s="366"/>
      <c r="C24" s="187"/>
      <c r="D24" s="372"/>
      <c r="E24" s="183"/>
      <c r="F24" s="366"/>
      <c r="G24" s="187"/>
      <c r="H24" s="372"/>
      <c r="I24" s="183"/>
      <c r="J24" s="366"/>
      <c r="K24" s="187"/>
      <c r="L24" s="372"/>
      <c r="M24" s="187"/>
    </row>
    <row r="25" spans="1:86">
      <c r="A25" s="309" t="s">
        <v>60</v>
      </c>
      <c r="B25" s="367" t="e">
        <f>SUM(B22:B24)</f>
        <v>#DIV/0!</v>
      </c>
      <c r="C25" s="190" t="e">
        <f>B25*使用者输入值!$B$31</f>
        <v>#DIV/0!</v>
      </c>
      <c r="D25" s="373" t="e">
        <f>SUM(D22:D24)</f>
        <v>#DIV/0!</v>
      </c>
      <c r="E25" s="362" t="e">
        <f>D25*使用者输入值!$B$31</f>
        <v>#DIV/0!</v>
      </c>
      <c r="F25" s="367" t="e">
        <f>SUM(F22:F24)</f>
        <v>#DIV/0!</v>
      </c>
      <c r="G25" s="190" t="e">
        <f>F25*使用者输入值!$B$31</f>
        <v>#DIV/0!</v>
      </c>
      <c r="H25" s="373" t="e">
        <f>SUM(H22:H24)</f>
        <v>#DIV/0!</v>
      </c>
      <c r="I25" s="362" t="e">
        <f>H25*使用者输入值!$B$31</f>
        <v>#DIV/0!</v>
      </c>
      <c r="J25" s="367" t="e">
        <f>SUM(J22:J24)</f>
        <v>#DIV/0!</v>
      </c>
      <c r="K25" s="190" t="e">
        <f>J25*使用者输入值!$B$31</f>
        <v>#DIV/0!</v>
      </c>
      <c r="L25" s="373" t="e">
        <f>SUM(L22:L24)</f>
        <v>#DIV/0!</v>
      </c>
      <c r="M25" s="190" t="e">
        <f>L25*使用者输入值!$B$31</f>
        <v>#DIV/0!</v>
      </c>
    </row>
    <row r="26" spans="1:86">
      <c r="A26" s="75" t="s">
        <v>470</v>
      </c>
      <c r="B26" s="191"/>
      <c r="C26" s="191"/>
      <c r="D26" s="191"/>
      <c r="E26" s="191"/>
      <c r="F26" s="191"/>
      <c r="G26" s="191"/>
      <c r="H26" s="191"/>
      <c r="I26" s="191"/>
      <c r="J26" s="191"/>
      <c r="K26" s="191"/>
      <c r="L26" s="191"/>
      <c r="M26" s="191"/>
    </row>
    <row r="27" spans="1:86">
      <c r="A27" s="364"/>
      <c r="B27" s="184" t="s">
        <v>94</v>
      </c>
      <c r="C27" s="185" t="s">
        <v>187</v>
      </c>
      <c r="D27" s="184" t="s">
        <v>94</v>
      </c>
      <c r="E27" s="185" t="s">
        <v>187</v>
      </c>
      <c r="F27" s="184" t="s">
        <v>94</v>
      </c>
      <c r="G27" s="185" t="s">
        <v>187</v>
      </c>
      <c r="H27" s="184" t="s">
        <v>94</v>
      </c>
      <c r="I27" s="185" t="s">
        <v>187</v>
      </c>
      <c r="J27" s="184" t="s">
        <v>94</v>
      </c>
      <c r="K27" s="185" t="s">
        <v>187</v>
      </c>
      <c r="L27" s="184" t="s">
        <v>94</v>
      </c>
      <c r="M27" s="185" t="s">
        <v>187</v>
      </c>
    </row>
    <row r="28" spans="1:86">
      <c r="A28" s="308" t="s">
        <v>89</v>
      </c>
      <c r="B28" s="188">
        <f>'End Use in Cement'!$C$13*'Cement Plant_Envr Profiles'!H5</f>
        <v>0</v>
      </c>
      <c r="C28" s="187">
        <f>B28*使用者输入值!$B$31</f>
        <v>0</v>
      </c>
      <c r="D28" s="188">
        <f>'End Use in Cement'!$D$13*'Cement Plant_Envr Profiles'!H5</f>
        <v>0</v>
      </c>
      <c r="E28" s="187">
        <f>D28*使用者输入值!$B$31</f>
        <v>0</v>
      </c>
      <c r="F28" s="188">
        <f>'End Use in Cement'!$F$13*'Cement Plant_Envr Profiles'!H5</f>
        <v>0</v>
      </c>
      <c r="G28" s="187">
        <f>F28*使用者输入值!$B$31</f>
        <v>0</v>
      </c>
      <c r="H28" s="188">
        <f>'End Use in Cement'!$E$13*'Cement Plant_Envr Profiles'!H5</f>
        <v>0</v>
      </c>
      <c r="I28" s="187">
        <f>H28*使用者输入值!$B$31</f>
        <v>0</v>
      </c>
      <c r="J28" s="188">
        <f>'End Use in Cement'!$G$13*'Cement Plant_Envr Profiles'!H5</f>
        <v>0</v>
      </c>
      <c r="K28" s="187">
        <f>J28*使用者输入值!$B$31</f>
        <v>0</v>
      </c>
      <c r="L28" s="188">
        <f>'End Use in Cement'!$H$13*'Cement Plant_Envr Profiles'!H5</f>
        <v>0</v>
      </c>
      <c r="M28" s="187">
        <f>L28*使用者输入值!$B$31</f>
        <v>0</v>
      </c>
    </row>
    <row r="29" spans="1:86">
      <c r="A29" s="308" t="s">
        <v>54</v>
      </c>
      <c r="B29" s="188">
        <f>'End Use in Cement'!$C$13*'Cement Plant_Envr Profiles'!H7</f>
        <v>0</v>
      </c>
      <c r="C29" s="187">
        <f>B29*使用者输入值!$B$31</f>
        <v>0</v>
      </c>
      <c r="D29" s="188">
        <f>'End Use in Cement'!$D$13*'Cement Plant_Envr Profiles'!H7</f>
        <v>0</v>
      </c>
      <c r="E29" s="187">
        <f>D29*使用者输入值!$B$31</f>
        <v>0</v>
      </c>
      <c r="F29" s="188">
        <f>'End Use in Cement'!$F$13*'Cement Plant_Envr Profiles'!H7</f>
        <v>0</v>
      </c>
      <c r="G29" s="187">
        <f>F29*使用者输入值!$B$31</f>
        <v>0</v>
      </c>
      <c r="H29" s="188">
        <f>'End Use in Cement'!$E$13*'Cement Plant_Envr Profiles'!H7</f>
        <v>0</v>
      </c>
      <c r="I29" s="187">
        <f>H29*使用者输入值!$B$31</f>
        <v>0</v>
      </c>
      <c r="J29" s="188">
        <f>'End Use in Cement'!$G$13*'Cement Plant_Envr Profiles'!H7</f>
        <v>0</v>
      </c>
      <c r="K29" s="187">
        <f>J29*使用者输入值!$B$31</f>
        <v>0</v>
      </c>
      <c r="L29" s="188">
        <f>'End Use in Cement'!$H$13*'Cement Plant_Envr Profiles'!H7</f>
        <v>0</v>
      </c>
      <c r="M29" s="187">
        <f>L29*使用者输入值!$B$31</f>
        <v>0</v>
      </c>
    </row>
    <row r="30" spans="1:86">
      <c r="A30" s="46" t="s">
        <v>120</v>
      </c>
      <c r="B30" s="188">
        <f>'End Use in Cement'!$C$13*'Cement Plant_Envr Profiles'!H8</f>
        <v>0</v>
      </c>
      <c r="C30" s="187">
        <f>B30*使用者输入值!$B$31</f>
        <v>0</v>
      </c>
      <c r="D30" s="188">
        <f>'End Use in Cement'!$D$13*'Cement Plant_Envr Profiles'!H8</f>
        <v>0</v>
      </c>
      <c r="E30" s="187">
        <f>D30*使用者输入值!$B$31</f>
        <v>0</v>
      </c>
      <c r="F30" s="188">
        <f>'End Use in Cement'!$F$13*'Cement Plant_Envr Profiles'!H8</f>
        <v>0</v>
      </c>
      <c r="G30" s="187">
        <f>F30*使用者输入值!$B$31</f>
        <v>0</v>
      </c>
      <c r="H30" s="188">
        <f>'End Use in Cement'!$E$13*'Cement Plant_Envr Profiles'!H8</f>
        <v>0</v>
      </c>
      <c r="I30" s="187">
        <f>H30*使用者输入值!$B$31</f>
        <v>0</v>
      </c>
      <c r="J30" s="188">
        <f>'End Use in Cement'!$G$13*'Cement Plant_Envr Profiles'!H8</f>
        <v>0</v>
      </c>
      <c r="K30" s="187">
        <f>J30*使用者输入值!$B$31</f>
        <v>0</v>
      </c>
      <c r="L30" s="188">
        <f>'End Use in Cement'!$H$13*'Cement Plant_Envr Profiles'!H8</f>
        <v>0</v>
      </c>
      <c r="M30" s="187">
        <f>L30*使用者输入值!$B$31</f>
        <v>0</v>
      </c>
    </row>
    <row r="31" spans="1:86">
      <c r="A31" s="46" t="s">
        <v>56</v>
      </c>
      <c r="B31" s="188">
        <f>'End Use in Cement'!$C$13*'Cement Plant_Envr Profiles'!H9</f>
        <v>0</v>
      </c>
      <c r="C31" s="187">
        <f>B31*使用者输入值!$B$31</f>
        <v>0</v>
      </c>
      <c r="D31" s="188">
        <f>'End Use in Cement'!$D$13*'Cement Plant_Envr Profiles'!H9</f>
        <v>0</v>
      </c>
      <c r="E31" s="187">
        <f>D31*使用者输入值!$B$31</f>
        <v>0</v>
      </c>
      <c r="F31" s="188">
        <f>'End Use in Cement'!$F$13*'Cement Plant_Envr Profiles'!H9</f>
        <v>0</v>
      </c>
      <c r="G31" s="187">
        <f>F31*使用者输入值!$B$31</f>
        <v>0</v>
      </c>
      <c r="H31" s="188">
        <f>'End Use in Cement'!$E$13*'Cement Plant_Envr Profiles'!H9</f>
        <v>0</v>
      </c>
      <c r="I31" s="187">
        <f>H31*使用者输入值!$B$31</f>
        <v>0</v>
      </c>
      <c r="J31" s="188">
        <f>'End Use in Cement'!$G$13*'Cement Plant_Envr Profiles'!H9</f>
        <v>0</v>
      </c>
      <c r="K31" s="187">
        <f>J31*使用者输入值!$B$31</f>
        <v>0</v>
      </c>
      <c r="L31" s="188">
        <f>'End Use in Cement'!$H$13*'Cement Plant_Envr Profiles'!H9</f>
        <v>0</v>
      </c>
      <c r="M31" s="187">
        <f>L31*使用者输入值!$B$31</f>
        <v>0</v>
      </c>
    </row>
    <row r="32" spans="1:86">
      <c r="A32" s="46" t="s">
        <v>324</v>
      </c>
      <c r="B32" s="188">
        <f>'End Use in Cement'!$C$13*'Cement Plant_Envr Profiles'!H10</f>
        <v>0</v>
      </c>
      <c r="C32" s="187">
        <f>B32*使用者输入值!$B$31</f>
        <v>0</v>
      </c>
      <c r="D32" s="188">
        <f>'End Use in Cement'!$D$13*'Cement Plant_Envr Profiles'!H10</f>
        <v>0</v>
      </c>
      <c r="E32" s="187">
        <f>D32*使用者输入值!$B$31</f>
        <v>0</v>
      </c>
      <c r="F32" s="188">
        <f>'End Use in Cement'!$F$13*'Cement Plant_Envr Profiles'!H10</f>
        <v>0</v>
      </c>
      <c r="G32" s="187">
        <f>F32*使用者输入值!$B$31</f>
        <v>0</v>
      </c>
      <c r="H32" s="188">
        <f>'End Use in Cement'!$E$13*'Cement Plant_Envr Profiles'!H10</f>
        <v>0</v>
      </c>
      <c r="I32" s="187">
        <f>H32*使用者输入值!$B$31</f>
        <v>0</v>
      </c>
      <c r="J32" s="188">
        <f>'End Use in Cement'!$G$13*'Cement Plant_Envr Profiles'!H10</f>
        <v>0</v>
      </c>
      <c r="K32" s="187">
        <f>J32*使用者输入值!$B$31</f>
        <v>0</v>
      </c>
      <c r="L32" s="188">
        <f>'End Use in Cement'!$H$13*'Cement Plant_Envr Profiles'!H10</f>
        <v>0</v>
      </c>
      <c r="M32" s="187">
        <f>L32*使用者输入值!$B$31</f>
        <v>0</v>
      </c>
    </row>
    <row r="33" spans="1:13">
      <c r="A33" s="46" t="s">
        <v>325</v>
      </c>
      <c r="B33" s="188">
        <f>'End Use in Cement'!$C$13*'Cement Plant_Envr Profiles'!H11</f>
        <v>0</v>
      </c>
      <c r="C33" s="187">
        <f>B33*使用者输入值!$B$31</f>
        <v>0</v>
      </c>
      <c r="D33" s="188">
        <f>'End Use in Cement'!$D$13*'Cement Plant_Envr Profiles'!H11</f>
        <v>0</v>
      </c>
      <c r="E33" s="187">
        <f>D33*使用者输入值!$B$31</f>
        <v>0</v>
      </c>
      <c r="F33" s="188">
        <f>'End Use in Cement'!$F$13*'Cement Plant_Envr Profiles'!H11</f>
        <v>0</v>
      </c>
      <c r="G33" s="187">
        <f>F33*使用者输入值!$B$31</f>
        <v>0</v>
      </c>
      <c r="H33" s="188">
        <f>'End Use in Cement'!$E$13*'Cement Plant_Envr Profiles'!H11</f>
        <v>0</v>
      </c>
      <c r="I33" s="187">
        <f>H33*使用者输入值!$B$31</f>
        <v>0</v>
      </c>
      <c r="J33" s="188">
        <f>'End Use in Cement'!$G$13*'Cement Plant_Envr Profiles'!H11</f>
        <v>0</v>
      </c>
      <c r="K33" s="187">
        <f>J33*使用者输入值!$B$31</f>
        <v>0</v>
      </c>
      <c r="L33" s="188">
        <f>'End Use in Cement'!$H$13*'Cement Plant_Envr Profiles'!H11</f>
        <v>0</v>
      </c>
      <c r="M33" s="187">
        <f>L33*使用者输入值!$B$31</f>
        <v>0</v>
      </c>
    </row>
    <row r="34" spans="1:13">
      <c r="A34" s="365" t="s">
        <v>126</v>
      </c>
      <c r="B34" s="189">
        <f>'End Use in Cement'!$C$13*'Cement Plant_Envr Profiles'!H12</f>
        <v>0</v>
      </c>
      <c r="C34" s="190">
        <f>B34*使用者输入值!$B$31</f>
        <v>0</v>
      </c>
      <c r="D34" s="189">
        <f>'End Use in Cement'!$D$13*'Cement Plant_Envr Profiles'!H12</f>
        <v>0</v>
      </c>
      <c r="E34" s="190">
        <f>D34*使用者输入值!$B$31</f>
        <v>0</v>
      </c>
      <c r="F34" s="189">
        <f>'End Use in Cement'!$F$13*'Cement Plant_Envr Profiles'!H12</f>
        <v>0</v>
      </c>
      <c r="G34" s="190">
        <f>F34*使用者输入值!$B$31</f>
        <v>0</v>
      </c>
      <c r="H34" s="189">
        <f>'End Use in Cement'!$E$13*'Cement Plant_Envr Profiles'!H12</f>
        <v>0</v>
      </c>
      <c r="I34" s="190">
        <f>H34*使用者输入值!$B$31</f>
        <v>0</v>
      </c>
      <c r="J34" s="189">
        <f>'End Use in Cement'!$G$13*'Cement Plant_Envr Profiles'!H12</f>
        <v>0</v>
      </c>
      <c r="K34" s="190">
        <f>J34*使用者输入值!$B$31</f>
        <v>0</v>
      </c>
      <c r="L34" s="189">
        <f>'End Use in Cement'!$H$13*'Cement Plant_Envr Profiles'!H12</f>
        <v>0</v>
      </c>
      <c r="M34" s="190">
        <f>L34*使用者输入值!$B$31</f>
        <v>0</v>
      </c>
    </row>
    <row r="35" spans="1:13" s="261" customFormat="1">
      <c r="B35" s="260"/>
      <c r="C35" s="260"/>
      <c r="D35" s="260"/>
      <c r="E35" s="260"/>
      <c r="F35" s="260"/>
      <c r="G35" s="260"/>
      <c r="H35" s="260"/>
      <c r="I35" s="260"/>
      <c r="J35" s="260"/>
      <c r="K35" s="260"/>
      <c r="L35" s="260"/>
      <c r="M35" s="260"/>
    </row>
    <row r="36" spans="1:13" s="261" customFormat="1">
      <c r="B36" s="260"/>
      <c r="C36" s="260"/>
      <c r="D36" s="260"/>
      <c r="E36" s="260"/>
      <c r="F36" s="260"/>
      <c r="G36" s="260"/>
      <c r="H36" s="260"/>
      <c r="I36" s="260"/>
      <c r="J36" s="260"/>
      <c r="K36" s="260"/>
      <c r="L36" s="260"/>
      <c r="M36" s="260"/>
    </row>
    <row r="37" spans="1:13" s="261" customFormat="1">
      <c r="B37" s="260"/>
      <c r="C37" s="260"/>
      <c r="D37" s="260"/>
      <c r="E37" s="260"/>
      <c r="F37" s="260"/>
      <c r="G37" s="260"/>
      <c r="H37" s="260"/>
      <c r="I37" s="260"/>
      <c r="J37" s="260"/>
      <c r="K37" s="260"/>
      <c r="L37" s="260"/>
      <c r="M37" s="260"/>
    </row>
    <row r="38" spans="1:13" s="261" customFormat="1">
      <c r="B38" s="260"/>
      <c r="C38" s="260"/>
      <c r="D38" s="260"/>
      <c r="E38" s="260"/>
      <c r="F38" s="260"/>
      <c r="G38" s="260"/>
      <c r="H38" s="260"/>
      <c r="I38" s="260"/>
      <c r="J38" s="260"/>
      <c r="K38" s="260"/>
      <c r="L38" s="260"/>
      <c r="M38" s="260"/>
    </row>
    <row r="39" spans="1:13" s="261" customFormat="1">
      <c r="B39" s="260"/>
      <c r="C39" s="260"/>
      <c r="D39" s="260"/>
      <c r="E39" s="260"/>
      <c r="F39" s="260"/>
      <c r="G39" s="260"/>
      <c r="H39" s="260"/>
      <c r="I39" s="260"/>
      <c r="J39" s="260"/>
      <c r="K39" s="260"/>
      <c r="L39" s="260"/>
      <c r="M39" s="260"/>
    </row>
    <row r="40" spans="1:13" s="261" customFormat="1">
      <c r="B40" s="260"/>
      <c r="C40" s="260"/>
      <c r="D40" s="260"/>
      <c r="E40" s="260"/>
      <c r="F40" s="260"/>
      <c r="G40" s="260"/>
      <c r="H40" s="260"/>
      <c r="I40" s="260"/>
      <c r="J40" s="260"/>
      <c r="K40" s="260"/>
      <c r="L40" s="260"/>
      <c r="M40" s="260"/>
    </row>
    <row r="41" spans="1:13" s="261" customFormat="1">
      <c r="B41" s="260"/>
      <c r="C41" s="260"/>
      <c r="D41" s="260"/>
      <c r="E41" s="260"/>
      <c r="F41" s="260"/>
      <c r="G41" s="260"/>
      <c r="H41" s="260"/>
      <c r="I41" s="260"/>
      <c r="J41" s="260"/>
      <c r="K41" s="260"/>
      <c r="L41" s="260"/>
      <c r="M41" s="260"/>
    </row>
    <row r="42" spans="1:13" s="261" customFormat="1">
      <c r="B42" s="260"/>
      <c r="C42" s="260"/>
      <c r="D42" s="260"/>
      <c r="E42" s="260"/>
      <c r="F42" s="260"/>
      <c r="G42" s="260"/>
      <c r="H42" s="260"/>
      <c r="I42" s="260"/>
      <c r="J42" s="260"/>
      <c r="K42" s="260"/>
      <c r="L42" s="260"/>
      <c r="M42" s="260"/>
    </row>
    <row r="43" spans="1:13" s="261" customFormat="1">
      <c r="B43" s="260"/>
      <c r="C43" s="260"/>
      <c r="D43" s="260"/>
      <c r="E43" s="260"/>
      <c r="F43" s="260"/>
      <c r="G43" s="260"/>
      <c r="H43" s="260"/>
      <c r="I43" s="260"/>
      <c r="J43" s="260"/>
      <c r="K43" s="260"/>
      <c r="L43" s="260"/>
      <c r="M43" s="260"/>
    </row>
    <row r="44" spans="1:13" s="261" customFormat="1">
      <c r="B44" s="260"/>
      <c r="C44" s="260"/>
      <c r="D44" s="260"/>
      <c r="E44" s="260"/>
      <c r="F44" s="260"/>
      <c r="G44" s="260"/>
      <c r="H44" s="260"/>
      <c r="I44" s="260"/>
      <c r="J44" s="260"/>
      <c r="K44" s="260"/>
      <c r="L44" s="260"/>
      <c r="M44" s="260"/>
    </row>
    <row r="45" spans="1:13" s="261" customFormat="1">
      <c r="B45" s="260"/>
      <c r="C45" s="260"/>
      <c r="D45" s="260"/>
      <c r="E45" s="260"/>
      <c r="F45" s="260"/>
      <c r="G45" s="260"/>
      <c r="H45" s="260"/>
      <c r="I45" s="260"/>
      <c r="J45" s="260"/>
      <c r="K45" s="260"/>
      <c r="L45" s="260"/>
      <c r="M45" s="260"/>
    </row>
    <row r="46" spans="1:13" s="261" customFormat="1">
      <c r="B46" s="260"/>
      <c r="C46" s="260"/>
      <c r="D46" s="260"/>
      <c r="E46" s="260"/>
      <c r="F46" s="260"/>
      <c r="G46" s="260"/>
      <c r="H46" s="260"/>
      <c r="I46" s="260"/>
      <c r="J46" s="260"/>
      <c r="K46" s="260"/>
      <c r="L46" s="260"/>
      <c r="M46" s="260"/>
    </row>
    <row r="47" spans="1:13" s="261" customFormat="1">
      <c r="B47" s="260"/>
      <c r="C47" s="260"/>
      <c r="D47" s="260"/>
      <c r="E47" s="260"/>
      <c r="F47" s="260"/>
      <c r="G47" s="260"/>
      <c r="H47" s="260"/>
      <c r="I47" s="260"/>
      <c r="J47" s="260"/>
      <c r="K47" s="260"/>
      <c r="L47" s="260"/>
      <c r="M47" s="260"/>
    </row>
    <row r="48" spans="1:13" s="261" customFormat="1">
      <c r="B48" s="260"/>
      <c r="C48" s="260"/>
      <c r="D48" s="260"/>
      <c r="E48" s="260"/>
      <c r="F48" s="260"/>
      <c r="G48" s="260"/>
      <c r="H48" s="260"/>
      <c r="I48" s="260"/>
      <c r="J48" s="260"/>
      <c r="K48" s="260"/>
      <c r="L48" s="260"/>
      <c r="M48" s="260"/>
    </row>
    <row r="49" spans="2:13" s="261" customFormat="1">
      <c r="B49" s="260"/>
      <c r="C49" s="260"/>
      <c r="D49" s="260"/>
      <c r="E49" s="260"/>
      <c r="F49" s="260"/>
      <c r="G49" s="260"/>
      <c r="H49" s="260"/>
      <c r="I49" s="260"/>
      <c r="J49" s="260"/>
      <c r="K49" s="260"/>
      <c r="L49" s="260"/>
      <c r="M49" s="260"/>
    </row>
    <row r="50" spans="2:13" s="261" customFormat="1">
      <c r="B50" s="260"/>
      <c r="C50" s="260"/>
      <c r="D50" s="260"/>
      <c r="E50" s="260"/>
      <c r="F50" s="260"/>
      <c r="G50" s="260"/>
      <c r="H50" s="260"/>
      <c r="I50" s="260"/>
      <c r="J50" s="260"/>
      <c r="K50" s="260"/>
      <c r="L50" s="260"/>
      <c r="M50" s="260"/>
    </row>
    <row r="51" spans="2:13" s="261" customFormat="1">
      <c r="B51" s="260"/>
      <c r="C51" s="260"/>
      <c r="D51" s="260"/>
      <c r="E51" s="260"/>
      <c r="F51" s="260"/>
      <c r="G51" s="260"/>
      <c r="H51" s="260"/>
      <c r="I51" s="260"/>
      <c r="J51" s="260"/>
      <c r="K51" s="260"/>
      <c r="L51" s="260"/>
      <c r="M51" s="260"/>
    </row>
    <row r="52" spans="2:13" s="261" customFormat="1">
      <c r="B52" s="260"/>
      <c r="C52" s="260"/>
      <c r="D52" s="260"/>
      <c r="E52" s="260"/>
      <c r="F52" s="260"/>
      <c r="G52" s="260"/>
      <c r="H52" s="260"/>
      <c r="I52" s="260"/>
      <c r="J52" s="260"/>
      <c r="K52" s="260"/>
      <c r="L52" s="260"/>
      <c r="M52" s="260"/>
    </row>
    <row r="53" spans="2:13" s="261" customFormat="1">
      <c r="B53" s="260"/>
      <c r="C53" s="260"/>
      <c r="D53" s="260"/>
      <c r="E53" s="260"/>
      <c r="F53" s="260"/>
      <c r="G53" s="260"/>
      <c r="H53" s="260"/>
      <c r="I53" s="260"/>
      <c r="J53" s="260"/>
      <c r="K53" s="260"/>
      <c r="L53" s="260"/>
      <c r="M53" s="260"/>
    </row>
    <row r="54" spans="2:13" s="261" customFormat="1">
      <c r="B54" s="260"/>
      <c r="C54" s="260"/>
      <c r="D54" s="260"/>
      <c r="E54" s="260"/>
      <c r="F54" s="260"/>
      <c r="G54" s="260"/>
      <c r="H54" s="260"/>
      <c r="I54" s="260"/>
      <c r="J54" s="260"/>
      <c r="K54" s="260"/>
      <c r="L54" s="260"/>
      <c r="M54" s="260"/>
    </row>
    <row r="55" spans="2:13" s="261" customFormat="1">
      <c r="B55" s="260"/>
      <c r="C55" s="260"/>
      <c r="D55" s="260"/>
      <c r="E55" s="260"/>
      <c r="F55" s="260"/>
      <c r="G55" s="260"/>
      <c r="H55" s="260"/>
      <c r="I55" s="260"/>
      <c r="J55" s="260"/>
      <c r="K55" s="260"/>
      <c r="L55" s="260"/>
      <c r="M55" s="260"/>
    </row>
    <row r="56" spans="2:13" s="261" customFormat="1">
      <c r="B56" s="260"/>
      <c r="C56" s="260"/>
      <c r="D56" s="260"/>
      <c r="E56" s="260"/>
      <c r="F56" s="260"/>
      <c r="G56" s="260"/>
      <c r="H56" s="260"/>
      <c r="I56" s="260"/>
      <c r="J56" s="260"/>
      <c r="K56" s="260"/>
      <c r="L56" s="260"/>
      <c r="M56" s="260"/>
    </row>
    <row r="57" spans="2:13" s="261" customFormat="1">
      <c r="B57" s="260"/>
      <c r="C57" s="260"/>
      <c r="D57" s="260"/>
      <c r="E57" s="260"/>
      <c r="F57" s="260"/>
      <c r="G57" s="260"/>
      <c r="H57" s="260"/>
      <c r="I57" s="260"/>
      <c r="J57" s="260"/>
      <c r="K57" s="260"/>
      <c r="L57" s="260"/>
      <c r="M57" s="260"/>
    </row>
    <row r="58" spans="2:13" s="261" customFormat="1">
      <c r="B58" s="260"/>
      <c r="C58" s="260"/>
      <c r="D58" s="260"/>
      <c r="E58" s="260"/>
      <c r="F58" s="260"/>
      <c r="G58" s="260"/>
      <c r="H58" s="260"/>
      <c r="I58" s="260"/>
      <c r="J58" s="260"/>
      <c r="K58" s="260"/>
      <c r="L58" s="260"/>
      <c r="M58" s="260"/>
    </row>
    <row r="59" spans="2:13" s="261" customFormat="1">
      <c r="B59" s="260"/>
      <c r="C59" s="260"/>
      <c r="D59" s="260"/>
      <c r="E59" s="260"/>
      <c r="F59" s="260"/>
      <c r="G59" s="260"/>
      <c r="H59" s="260"/>
      <c r="I59" s="260"/>
      <c r="J59" s="260"/>
      <c r="K59" s="260"/>
      <c r="L59" s="260"/>
      <c r="M59" s="260"/>
    </row>
    <row r="60" spans="2:13" s="261" customFormat="1">
      <c r="B60" s="260"/>
      <c r="C60" s="260"/>
      <c r="D60" s="260"/>
      <c r="E60" s="260"/>
      <c r="F60" s="260"/>
      <c r="G60" s="260"/>
      <c r="H60" s="260"/>
      <c r="I60" s="260"/>
      <c r="J60" s="260"/>
      <c r="K60" s="260"/>
      <c r="L60" s="260"/>
      <c r="M60" s="260"/>
    </row>
    <row r="61" spans="2:13" s="261" customFormat="1">
      <c r="B61" s="260"/>
      <c r="C61" s="260"/>
      <c r="D61" s="260"/>
      <c r="E61" s="260"/>
      <c r="F61" s="260"/>
      <c r="G61" s="260"/>
      <c r="H61" s="260"/>
      <c r="I61" s="260"/>
      <c r="J61" s="260"/>
      <c r="K61" s="260"/>
      <c r="L61" s="260"/>
      <c r="M61" s="260"/>
    </row>
    <row r="62" spans="2:13" s="261" customFormat="1">
      <c r="B62" s="260"/>
      <c r="C62" s="260"/>
      <c r="D62" s="260"/>
      <c r="E62" s="260"/>
      <c r="F62" s="260"/>
      <c r="G62" s="260"/>
      <c r="H62" s="260"/>
      <c r="I62" s="260"/>
      <c r="J62" s="260"/>
      <c r="K62" s="260"/>
      <c r="L62" s="260"/>
      <c r="M62" s="260"/>
    </row>
    <row r="63" spans="2:13" s="261" customFormat="1">
      <c r="B63" s="260"/>
      <c r="C63" s="260"/>
      <c r="D63" s="260"/>
      <c r="E63" s="260"/>
      <c r="F63" s="260"/>
      <c r="G63" s="260"/>
      <c r="H63" s="260"/>
      <c r="I63" s="260"/>
      <c r="J63" s="260"/>
      <c r="K63" s="260"/>
      <c r="L63" s="260"/>
      <c r="M63" s="260"/>
    </row>
    <row r="64" spans="2:13" s="261" customFormat="1">
      <c r="B64" s="260"/>
      <c r="C64" s="260"/>
      <c r="D64" s="260"/>
      <c r="E64" s="260"/>
      <c r="F64" s="260"/>
      <c r="G64" s="260"/>
      <c r="H64" s="260"/>
      <c r="I64" s="260"/>
      <c r="J64" s="260"/>
      <c r="K64" s="260"/>
      <c r="L64" s="260"/>
      <c r="M64" s="260"/>
    </row>
    <row r="65" spans="2:13" s="261" customFormat="1">
      <c r="B65" s="260"/>
      <c r="C65" s="260"/>
      <c r="D65" s="260"/>
      <c r="E65" s="260"/>
      <c r="F65" s="260"/>
      <c r="G65" s="260"/>
      <c r="H65" s="260"/>
      <c r="I65" s="260"/>
      <c r="J65" s="260"/>
      <c r="K65" s="260"/>
      <c r="L65" s="260"/>
      <c r="M65" s="260"/>
    </row>
    <row r="66" spans="2:13" s="261" customFormat="1">
      <c r="B66" s="260"/>
      <c r="C66" s="260"/>
      <c r="D66" s="260"/>
      <c r="E66" s="260"/>
      <c r="F66" s="260"/>
      <c r="G66" s="260"/>
      <c r="H66" s="260"/>
      <c r="I66" s="260"/>
      <c r="J66" s="260"/>
      <c r="K66" s="260"/>
      <c r="L66" s="260"/>
      <c r="M66" s="260"/>
    </row>
    <row r="67" spans="2:13" s="261" customFormat="1">
      <c r="B67" s="260"/>
      <c r="C67" s="260"/>
      <c r="D67" s="260"/>
      <c r="E67" s="260"/>
      <c r="F67" s="260"/>
      <c r="G67" s="260"/>
      <c r="H67" s="260"/>
      <c r="I67" s="260"/>
      <c r="J67" s="260"/>
      <c r="K67" s="260"/>
      <c r="L67" s="260"/>
      <c r="M67" s="260"/>
    </row>
    <row r="68" spans="2:13" s="261" customFormat="1">
      <c r="B68" s="260"/>
      <c r="C68" s="260"/>
      <c r="D68" s="260"/>
      <c r="E68" s="260"/>
      <c r="F68" s="260"/>
      <c r="G68" s="260"/>
      <c r="H68" s="260"/>
      <c r="I68" s="260"/>
      <c r="J68" s="260"/>
      <c r="K68" s="260"/>
      <c r="L68" s="260"/>
      <c r="M68" s="260"/>
    </row>
    <row r="69" spans="2:13" s="261" customFormat="1">
      <c r="B69" s="260"/>
      <c r="C69" s="260"/>
      <c r="D69" s="260"/>
      <c r="E69" s="260"/>
      <c r="F69" s="260"/>
      <c r="G69" s="260"/>
      <c r="H69" s="260"/>
      <c r="I69" s="260"/>
      <c r="J69" s="260"/>
      <c r="K69" s="260"/>
      <c r="L69" s="260"/>
      <c r="M69" s="260"/>
    </row>
    <row r="70" spans="2:13" s="261" customFormat="1">
      <c r="B70" s="260"/>
      <c r="C70" s="260"/>
      <c r="D70" s="260"/>
      <c r="E70" s="260"/>
      <c r="F70" s="260"/>
      <c r="G70" s="260"/>
      <c r="H70" s="260"/>
      <c r="I70" s="260"/>
      <c r="J70" s="260"/>
      <c r="K70" s="260"/>
      <c r="L70" s="260"/>
      <c r="M70" s="260"/>
    </row>
    <row r="71" spans="2:13" s="261" customFormat="1">
      <c r="B71" s="260"/>
      <c r="C71" s="260"/>
      <c r="D71" s="260"/>
      <c r="E71" s="260"/>
      <c r="F71" s="260"/>
      <c r="G71" s="260"/>
      <c r="H71" s="260"/>
      <c r="I71" s="260"/>
      <c r="J71" s="260"/>
      <c r="K71" s="260"/>
      <c r="L71" s="260"/>
      <c r="M71" s="260"/>
    </row>
    <row r="72" spans="2:13" s="261" customFormat="1">
      <c r="B72" s="260"/>
      <c r="C72" s="260"/>
      <c r="D72" s="260"/>
      <c r="E72" s="260"/>
      <c r="F72" s="260"/>
      <c r="G72" s="260"/>
      <c r="H72" s="260"/>
      <c r="I72" s="260"/>
      <c r="J72" s="260"/>
      <c r="K72" s="260"/>
      <c r="L72" s="260"/>
      <c r="M72" s="260"/>
    </row>
    <row r="73" spans="2:13" s="261" customFormat="1">
      <c r="B73" s="260"/>
      <c r="C73" s="260"/>
      <c r="D73" s="260"/>
      <c r="E73" s="260"/>
      <c r="F73" s="260"/>
      <c r="G73" s="260"/>
      <c r="H73" s="260"/>
      <c r="I73" s="260"/>
      <c r="J73" s="260"/>
      <c r="K73" s="260"/>
      <c r="L73" s="260"/>
      <c r="M73" s="260"/>
    </row>
    <row r="74" spans="2:13" s="261" customFormat="1">
      <c r="B74" s="260"/>
      <c r="C74" s="260"/>
      <c r="D74" s="260"/>
      <c r="E74" s="260"/>
      <c r="F74" s="260"/>
      <c r="G74" s="260"/>
      <c r="H74" s="260"/>
      <c r="I74" s="260"/>
      <c r="J74" s="260"/>
      <c r="K74" s="260"/>
      <c r="L74" s="260"/>
      <c r="M74" s="260"/>
    </row>
    <row r="75" spans="2:13" s="261" customFormat="1">
      <c r="B75" s="260"/>
      <c r="C75" s="260"/>
      <c r="D75" s="260"/>
      <c r="E75" s="260"/>
      <c r="F75" s="260"/>
      <c r="G75" s="260"/>
      <c r="H75" s="260"/>
      <c r="I75" s="260"/>
      <c r="J75" s="260"/>
      <c r="K75" s="260"/>
      <c r="L75" s="260"/>
      <c r="M75" s="260"/>
    </row>
    <row r="76" spans="2:13" s="261" customFormat="1">
      <c r="B76" s="260"/>
      <c r="C76" s="260"/>
      <c r="D76" s="260"/>
      <c r="E76" s="260"/>
      <c r="F76" s="260"/>
      <c r="G76" s="260"/>
      <c r="H76" s="260"/>
      <c r="I76" s="260"/>
      <c r="J76" s="260"/>
      <c r="K76" s="260"/>
      <c r="L76" s="260"/>
      <c r="M76" s="260"/>
    </row>
    <row r="77" spans="2:13" s="261" customFormat="1">
      <c r="B77" s="260"/>
      <c r="C77" s="260"/>
      <c r="D77" s="260"/>
      <c r="E77" s="260"/>
      <c r="F77" s="260"/>
      <c r="G77" s="260"/>
      <c r="H77" s="260"/>
      <c r="I77" s="260"/>
      <c r="J77" s="260"/>
      <c r="K77" s="260"/>
      <c r="L77" s="260"/>
      <c r="M77" s="260"/>
    </row>
    <row r="78" spans="2:13" s="261" customFormat="1">
      <c r="B78" s="260"/>
      <c r="C78" s="260"/>
      <c r="D78" s="260"/>
      <c r="E78" s="260"/>
      <c r="F78" s="260"/>
      <c r="G78" s="260"/>
      <c r="H78" s="260"/>
      <c r="I78" s="260"/>
      <c r="J78" s="260"/>
      <c r="K78" s="260"/>
      <c r="L78" s="260"/>
      <c r="M78" s="260"/>
    </row>
    <row r="79" spans="2:13" s="261" customFormat="1">
      <c r="B79" s="260"/>
      <c r="C79" s="260"/>
      <c r="D79" s="260"/>
      <c r="E79" s="260"/>
      <c r="F79" s="260"/>
      <c r="G79" s="260"/>
      <c r="H79" s="260"/>
      <c r="I79" s="260"/>
      <c r="J79" s="260"/>
      <c r="K79" s="260"/>
      <c r="L79" s="260"/>
      <c r="M79" s="260"/>
    </row>
    <row r="80" spans="2:13" s="261" customFormat="1">
      <c r="B80" s="260"/>
      <c r="C80" s="260"/>
      <c r="D80" s="260"/>
      <c r="E80" s="260"/>
      <c r="F80" s="260"/>
      <c r="G80" s="260"/>
      <c r="H80" s="260"/>
      <c r="I80" s="260"/>
      <c r="J80" s="260"/>
      <c r="K80" s="260"/>
      <c r="L80" s="260"/>
      <c r="M80" s="260"/>
    </row>
    <row r="81" spans="2:13" s="261" customFormat="1">
      <c r="B81" s="260"/>
      <c r="C81" s="260"/>
      <c r="D81" s="260"/>
      <c r="E81" s="260"/>
      <c r="F81" s="260"/>
      <c r="G81" s="260"/>
      <c r="H81" s="260"/>
      <c r="I81" s="260"/>
      <c r="J81" s="260"/>
      <c r="K81" s="260"/>
      <c r="L81" s="260"/>
      <c r="M81" s="260"/>
    </row>
    <row r="82" spans="2:13" s="261" customFormat="1">
      <c r="B82" s="260"/>
      <c r="C82" s="260"/>
      <c r="D82" s="260"/>
      <c r="E82" s="260"/>
      <c r="F82" s="260"/>
      <c r="G82" s="260"/>
      <c r="H82" s="260"/>
      <c r="I82" s="260"/>
      <c r="J82" s="260"/>
      <c r="K82" s="260"/>
      <c r="L82" s="260"/>
      <c r="M82" s="260"/>
    </row>
    <row r="83" spans="2:13" s="261" customFormat="1">
      <c r="B83" s="260"/>
      <c r="C83" s="260"/>
      <c r="D83" s="260"/>
      <c r="E83" s="260"/>
      <c r="F83" s="260"/>
      <c r="G83" s="260"/>
      <c r="H83" s="260"/>
      <c r="I83" s="260"/>
      <c r="J83" s="260"/>
      <c r="K83" s="260"/>
      <c r="L83" s="260"/>
      <c r="M83" s="260"/>
    </row>
    <row r="84" spans="2:13" s="261" customFormat="1">
      <c r="B84" s="260"/>
      <c r="C84" s="260"/>
      <c r="D84" s="260"/>
      <c r="E84" s="260"/>
      <c r="F84" s="260"/>
      <c r="G84" s="260"/>
      <c r="H84" s="260"/>
      <c r="I84" s="260"/>
      <c r="J84" s="260"/>
      <c r="K84" s="260"/>
      <c r="L84" s="260"/>
      <c r="M84" s="260"/>
    </row>
    <row r="85" spans="2:13" s="261" customFormat="1">
      <c r="B85" s="260"/>
      <c r="C85" s="260"/>
      <c r="D85" s="260"/>
      <c r="E85" s="260"/>
      <c r="F85" s="260"/>
      <c r="G85" s="260"/>
      <c r="H85" s="260"/>
      <c r="I85" s="260"/>
      <c r="J85" s="260"/>
      <c r="K85" s="260"/>
      <c r="L85" s="260"/>
      <c r="M85" s="260"/>
    </row>
    <row r="86" spans="2:13" s="261" customFormat="1">
      <c r="B86" s="260"/>
      <c r="C86" s="260"/>
      <c r="D86" s="260"/>
      <c r="E86" s="260"/>
      <c r="F86" s="260"/>
      <c r="G86" s="260"/>
      <c r="H86" s="260"/>
      <c r="I86" s="260"/>
      <c r="J86" s="260"/>
      <c r="K86" s="260"/>
      <c r="L86" s="260"/>
      <c r="M86" s="260"/>
    </row>
    <row r="87" spans="2:13" s="261" customFormat="1">
      <c r="B87" s="260"/>
      <c r="C87" s="260"/>
      <c r="D87" s="260"/>
      <c r="E87" s="260"/>
      <c r="F87" s="260"/>
      <c r="G87" s="260"/>
      <c r="H87" s="260"/>
      <c r="I87" s="260"/>
      <c r="J87" s="260"/>
      <c r="K87" s="260"/>
      <c r="L87" s="260"/>
      <c r="M87" s="260"/>
    </row>
    <row r="88" spans="2:13" s="261" customFormat="1">
      <c r="B88" s="260"/>
      <c r="C88" s="260"/>
      <c r="D88" s="260"/>
      <c r="E88" s="260"/>
      <c r="F88" s="260"/>
      <c r="G88" s="260"/>
      <c r="H88" s="260"/>
      <c r="I88" s="260"/>
      <c r="J88" s="260"/>
      <c r="K88" s="260"/>
      <c r="L88" s="260"/>
      <c r="M88" s="260"/>
    </row>
    <row r="89" spans="2:13" s="261" customFormat="1">
      <c r="B89" s="260"/>
      <c r="C89" s="260"/>
      <c r="D89" s="260"/>
      <c r="E89" s="260"/>
      <c r="F89" s="260"/>
      <c r="G89" s="260"/>
      <c r="H89" s="260"/>
      <c r="I89" s="260"/>
      <c r="J89" s="260"/>
      <c r="K89" s="260"/>
      <c r="L89" s="260"/>
      <c r="M89" s="260"/>
    </row>
    <row r="90" spans="2:13" s="261" customFormat="1">
      <c r="B90" s="260"/>
      <c r="C90" s="260"/>
      <c r="D90" s="260"/>
      <c r="E90" s="260"/>
      <c r="F90" s="260"/>
      <c r="G90" s="260"/>
      <c r="H90" s="260"/>
      <c r="I90" s="260"/>
      <c r="J90" s="260"/>
      <c r="K90" s="260"/>
      <c r="L90" s="260"/>
      <c r="M90" s="260"/>
    </row>
    <row r="91" spans="2:13" s="261" customFormat="1">
      <c r="B91" s="260"/>
      <c r="C91" s="260"/>
      <c r="D91" s="260"/>
      <c r="E91" s="260"/>
      <c r="F91" s="260"/>
      <c r="G91" s="260"/>
      <c r="H91" s="260"/>
      <c r="I91" s="260"/>
      <c r="J91" s="260"/>
      <c r="K91" s="260"/>
      <c r="L91" s="260"/>
      <c r="M91" s="260"/>
    </row>
    <row r="92" spans="2:13" s="261" customFormat="1">
      <c r="B92" s="260"/>
      <c r="C92" s="260"/>
      <c r="D92" s="260"/>
      <c r="E92" s="260"/>
      <c r="F92" s="260"/>
      <c r="G92" s="260"/>
      <c r="H92" s="260"/>
      <c r="I92" s="260"/>
      <c r="J92" s="260"/>
      <c r="K92" s="260"/>
      <c r="L92" s="260"/>
      <c r="M92" s="260"/>
    </row>
    <row r="93" spans="2:13" s="261" customFormat="1">
      <c r="B93" s="260"/>
      <c r="C93" s="260"/>
      <c r="D93" s="260"/>
      <c r="E93" s="260"/>
      <c r="F93" s="260"/>
      <c r="G93" s="260"/>
      <c r="H93" s="260"/>
      <c r="I93" s="260"/>
      <c r="J93" s="260"/>
      <c r="K93" s="260"/>
      <c r="L93" s="260"/>
      <c r="M93" s="260"/>
    </row>
    <row r="94" spans="2:13" s="261" customFormat="1">
      <c r="B94" s="260"/>
      <c r="C94" s="260"/>
      <c r="D94" s="260"/>
      <c r="E94" s="260"/>
      <c r="F94" s="260"/>
      <c r="G94" s="260"/>
      <c r="H94" s="260"/>
      <c r="I94" s="260"/>
      <c r="J94" s="260"/>
      <c r="K94" s="260"/>
      <c r="L94" s="260"/>
      <c r="M94" s="260"/>
    </row>
    <row r="95" spans="2:13" s="261" customFormat="1">
      <c r="B95" s="260"/>
      <c r="C95" s="260"/>
      <c r="D95" s="260"/>
      <c r="E95" s="260"/>
      <c r="F95" s="260"/>
      <c r="G95" s="260"/>
      <c r="H95" s="260"/>
      <c r="I95" s="260"/>
      <c r="J95" s="260"/>
      <c r="K95" s="260"/>
      <c r="L95" s="260"/>
      <c r="M95" s="260"/>
    </row>
    <row r="96" spans="2:13" s="261" customFormat="1">
      <c r="B96" s="260"/>
      <c r="C96" s="260"/>
      <c r="D96" s="260"/>
      <c r="E96" s="260"/>
      <c r="F96" s="260"/>
      <c r="G96" s="260"/>
      <c r="H96" s="260"/>
      <c r="I96" s="260"/>
      <c r="J96" s="260"/>
      <c r="K96" s="260"/>
      <c r="L96" s="260"/>
      <c r="M96" s="260"/>
    </row>
    <row r="97" spans="2:13" s="261" customFormat="1">
      <c r="B97" s="260"/>
      <c r="C97" s="260"/>
      <c r="D97" s="260"/>
      <c r="E97" s="260"/>
      <c r="F97" s="260"/>
      <c r="G97" s="260"/>
      <c r="H97" s="260"/>
      <c r="I97" s="260"/>
      <c r="J97" s="260"/>
      <c r="K97" s="260"/>
      <c r="L97" s="260"/>
      <c r="M97" s="260"/>
    </row>
    <row r="98" spans="2:13" s="261" customFormat="1">
      <c r="B98" s="260"/>
      <c r="C98" s="260"/>
      <c r="D98" s="260"/>
      <c r="E98" s="260"/>
      <c r="F98" s="260"/>
      <c r="G98" s="260"/>
      <c r="H98" s="260"/>
      <c r="I98" s="260"/>
      <c r="J98" s="260"/>
      <c r="K98" s="260"/>
      <c r="L98" s="260"/>
      <c r="M98" s="260"/>
    </row>
    <row r="99" spans="2:13" s="261" customFormat="1">
      <c r="B99" s="260"/>
      <c r="C99" s="260"/>
      <c r="D99" s="260"/>
      <c r="E99" s="260"/>
      <c r="F99" s="260"/>
      <c r="G99" s="260"/>
      <c r="H99" s="260"/>
      <c r="I99" s="260"/>
      <c r="J99" s="260"/>
      <c r="K99" s="260"/>
      <c r="L99" s="260"/>
      <c r="M99" s="260"/>
    </row>
    <row r="100" spans="2:13" s="261" customFormat="1">
      <c r="B100" s="260"/>
      <c r="C100" s="260"/>
      <c r="D100" s="260"/>
      <c r="E100" s="260"/>
      <c r="F100" s="260"/>
      <c r="G100" s="260"/>
      <c r="H100" s="260"/>
      <c r="I100" s="260"/>
      <c r="J100" s="260"/>
      <c r="K100" s="260"/>
      <c r="L100" s="260"/>
      <c r="M100" s="260"/>
    </row>
    <row r="101" spans="2:13" s="261" customFormat="1">
      <c r="B101" s="260"/>
      <c r="C101" s="260"/>
      <c r="D101" s="260"/>
      <c r="E101" s="260"/>
      <c r="F101" s="260"/>
      <c r="G101" s="260"/>
      <c r="H101" s="260"/>
      <c r="I101" s="260"/>
      <c r="J101" s="260"/>
      <c r="K101" s="260"/>
      <c r="L101" s="260"/>
      <c r="M101" s="260"/>
    </row>
    <row r="102" spans="2:13" s="261" customFormat="1">
      <c r="B102" s="260"/>
      <c r="C102" s="260"/>
      <c r="D102" s="260"/>
      <c r="E102" s="260"/>
      <c r="F102" s="260"/>
      <c r="G102" s="260"/>
      <c r="H102" s="260"/>
      <c r="I102" s="260"/>
      <c r="J102" s="260"/>
      <c r="K102" s="260"/>
      <c r="L102" s="260"/>
      <c r="M102" s="260"/>
    </row>
    <row r="103" spans="2:13" s="261" customFormat="1">
      <c r="B103" s="260"/>
      <c r="C103" s="260"/>
      <c r="D103" s="260"/>
      <c r="E103" s="260"/>
      <c r="F103" s="260"/>
      <c r="G103" s="260"/>
      <c r="H103" s="260"/>
      <c r="I103" s="260"/>
      <c r="J103" s="260"/>
      <c r="K103" s="260"/>
      <c r="L103" s="260"/>
      <c r="M103" s="260"/>
    </row>
    <row r="104" spans="2:13" s="261" customFormat="1">
      <c r="B104" s="260"/>
      <c r="C104" s="260"/>
      <c r="D104" s="260"/>
      <c r="E104" s="260"/>
      <c r="F104" s="260"/>
      <c r="G104" s="260"/>
      <c r="H104" s="260"/>
      <c r="I104" s="260"/>
      <c r="J104" s="260"/>
      <c r="K104" s="260"/>
      <c r="L104" s="260"/>
      <c r="M104" s="260"/>
    </row>
    <row r="105" spans="2:13" s="261" customFormat="1">
      <c r="B105" s="260"/>
      <c r="C105" s="260"/>
      <c r="D105" s="260"/>
      <c r="E105" s="260"/>
      <c r="F105" s="260"/>
      <c r="G105" s="260"/>
      <c r="H105" s="260"/>
      <c r="I105" s="260"/>
      <c r="J105" s="260"/>
      <c r="K105" s="260"/>
      <c r="L105" s="260"/>
      <c r="M105" s="260"/>
    </row>
    <row r="106" spans="2:13" s="261" customFormat="1">
      <c r="B106" s="260"/>
      <c r="C106" s="260"/>
      <c r="D106" s="260"/>
      <c r="E106" s="260"/>
      <c r="F106" s="260"/>
      <c r="G106" s="260"/>
      <c r="H106" s="260"/>
      <c r="I106" s="260"/>
      <c r="J106" s="260"/>
      <c r="K106" s="260"/>
      <c r="L106" s="260"/>
      <c r="M106" s="260"/>
    </row>
    <row r="107" spans="2:13" s="261" customFormat="1">
      <c r="B107" s="260"/>
      <c r="C107" s="260"/>
      <c r="D107" s="260"/>
      <c r="E107" s="260"/>
      <c r="F107" s="260"/>
      <c r="G107" s="260"/>
      <c r="H107" s="260"/>
      <c r="I107" s="260"/>
      <c r="J107" s="260"/>
      <c r="K107" s="260"/>
      <c r="L107" s="260"/>
      <c r="M107" s="260"/>
    </row>
    <row r="108" spans="2:13" s="261" customFormat="1">
      <c r="B108" s="260"/>
      <c r="C108" s="260"/>
      <c r="D108" s="260"/>
      <c r="E108" s="260"/>
      <c r="F108" s="260"/>
      <c r="G108" s="260"/>
      <c r="H108" s="260"/>
      <c r="I108" s="260"/>
      <c r="J108" s="260"/>
      <c r="K108" s="260"/>
      <c r="L108" s="260"/>
      <c r="M108" s="260"/>
    </row>
    <row r="109" spans="2:13" s="261" customFormat="1">
      <c r="B109" s="260"/>
      <c r="C109" s="260"/>
      <c r="D109" s="260"/>
      <c r="E109" s="260"/>
      <c r="F109" s="260"/>
      <c r="G109" s="260"/>
      <c r="H109" s="260"/>
      <c r="I109" s="260"/>
      <c r="J109" s="260"/>
      <c r="K109" s="260"/>
      <c r="L109" s="260"/>
      <c r="M109" s="260"/>
    </row>
    <row r="110" spans="2:13" s="261" customFormat="1">
      <c r="B110" s="260"/>
      <c r="C110" s="260"/>
      <c r="D110" s="260"/>
      <c r="E110" s="260"/>
      <c r="F110" s="260"/>
      <c r="G110" s="260"/>
      <c r="H110" s="260"/>
      <c r="I110" s="260"/>
      <c r="J110" s="260"/>
      <c r="K110" s="260"/>
      <c r="L110" s="260"/>
      <c r="M110" s="260"/>
    </row>
    <row r="111" spans="2:13" s="261" customFormat="1">
      <c r="B111" s="260"/>
      <c r="C111" s="260"/>
      <c r="D111" s="260"/>
      <c r="E111" s="260"/>
      <c r="F111" s="260"/>
      <c r="G111" s="260"/>
      <c r="H111" s="260"/>
      <c r="I111" s="260"/>
      <c r="J111" s="260"/>
      <c r="K111" s="260"/>
      <c r="L111" s="260"/>
      <c r="M111" s="260"/>
    </row>
    <row r="112" spans="2:13" s="261" customFormat="1">
      <c r="B112" s="260"/>
      <c r="C112" s="260"/>
      <c r="D112" s="260"/>
      <c r="E112" s="260"/>
      <c r="F112" s="260"/>
      <c r="G112" s="260"/>
      <c r="H112" s="260"/>
      <c r="I112" s="260"/>
      <c r="J112" s="260"/>
      <c r="K112" s="260"/>
      <c r="L112" s="260"/>
      <c r="M112" s="260"/>
    </row>
    <row r="113" spans="2:13" s="261" customFormat="1">
      <c r="B113" s="260"/>
      <c r="C113" s="260"/>
      <c r="D113" s="260"/>
      <c r="E113" s="260"/>
      <c r="F113" s="260"/>
      <c r="G113" s="260"/>
      <c r="H113" s="260"/>
      <c r="I113" s="260"/>
      <c r="J113" s="260"/>
      <c r="K113" s="260"/>
      <c r="L113" s="260"/>
      <c r="M113" s="260"/>
    </row>
    <row r="114" spans="2:13" s="261" customFormat="1">
      <c r="B114" s="260"/>
      <c r="C114" s="260"/>
      <c r="D114" s="260"/>
      <c r="E114" s="260"/>
      <c r="F114" s="260"/>
      <c r="G114" s="260"/>
      <c r="H114" s="260"/>
      <c r="I114" s="260"/>
      <c r="J114" s="260"/>
      <c r="K114" s="260"/>
      <c r="L114" s="260"/>
      <c r="M114" s="260"/>
    </row>
    <row r="115" spans="2:13" s="261" customFormat="1">
      <c r="B115" s="260"/>
      <c r="C115" s="260"/>
      <c r="D115" s="260"/>
      <c r="E115" s="260"/>
      <c r="F115" s="260"/>
      <c r="G115" s="260"/>
      <c r="H115" s="260"/>
      <c r="I115" s="260"/>
      <c r="J115" s="260"/>
      <c r="K115" s="260"/>
      <c r="L115" s="260"/>
      <c r="M115" s="260"/>
    </row>
    <row r="116" spans="2:13" s="261" customFormat="1">
      <c r="B116" s="260"/>
      <c r="C116" s="260"/>
      <c r="D116" s="260"/>
      <c r="E116" s="260"/>
      <c r="F116" s="260"/>
      <c r="G116" s="260"/>
      <c r="H116" s="260"/>
      <c r="I116" s="260"/>
      <c r="J116" s="260"/>
      <c r="K116" s="260"/>
      <c r="L116" s="260"/>
      <c r="M116" s="260"/>
    </row>
    <row r="117" spans="2:13" s="261" customFormat="1">
      <c r="B117" s="260"/>
      <c r="C117" s="260"/>
      <c r="D117" s="260"/>
      <c r="E117" s="260"/>
      <c r="F117" s="260"/>
      <c r="G117" s="260"/>
      <c r="H117" s="260"/>
      <c r="I117" s="260"/>
      <c r="J117" s="260"/>
      <c r="K117" s="260"/>
      <c r="L117" s="260"/>
      <c r="M117" s="260"/>
    </row>
    <row r="118" spans="2:13" s="261" customFormat="1">
      <c r="B118" s="260"/>
      <c r="C118" s="260"/>
      <c r="D118" s="260"/>
      <c r="E118" s="260"/>
      <c r="F118" s="260"/>
      <c r="G118" s="260"/>
      <c r="H118" s="260"/>
      <c r="I118" s="260"/>
      <c r="J118" s="260"/>
      <c r="K118" s="260"/>
      <c r="L118" s="260"/>
      <c r="M118" s="260"/>
    </row>
    <row r="119" spans="2:13" s="261" customFormat="1">
      <c r="B119" s="260"/>
      <c r="C119" s="260"/>
      <c r="D119" s="260"/>
      <c r="E119" s="260"/>
      <c r="F119" s="260"/>
      <c r="G119" s="260"/>
      <c r="H119" s="260"/>
      <c r="I119" s="260"/>
      <c r="J119" s="260"/>
      <c r="K119" s="260"/>
      <c r="L119" s="260"/>
      <c r="M119" s="260"/>
    </row>
    <row r="120" spans="2:13" s="261" customFormat="1">
      <c r="B120" s="260"/>
      <c r="C120" s="260"/>
      <c r="D120" s="260"/>
      <c r="E120" s="260"/>
      <c r="F120" s="260"/>
      <c r="G120" s="260"/>
      <c r="H120" s="260"/>
      <c r="I120" s="260"/>
      <c r="J120" s="260"/>
      <c r="K120" s="260"/>
      <c r="L120" s="260"/>
      <c r="M120" s="260"/>
    </row>
    <row r="121" spans="2:13" s="261" customFormat="1">
      <c r="B121" s="260"/>
      <c r="C121" s="260"/>
      <c r="D121" s="260"/>
      <c r="E121" s="260"/>
      <c r="F121" s="260"/>
      <c r="G121" s="260"/>
      <c r="H121" s="260"/>
      <c r="I121" s="260"/>
      <c r="J121" s="260"/>
      <c r="K121" s="260"/>
      <c r="L121" s="260"/>
      <c r="M121" s="260"/>
    </row>
    <row r="122" spans="2:13" s="261" customFormat="1">
      <c r="B122" s="260"/>
      <c r="C122" s="260"/>
      <c r="D122" s="260"/>
      <c r="E122" s="260"/>
      <c r="F122" s="260"/>
      <c r="G122" s="260"/>
      <c r="H122" s="260"/>
      <c r="I122" s="260"/>
      <c r="J122" s="260"/>
      <c r="K122" s="260"/>
      <c r="L122" s="260"/>
      <c r="M122" s="260"/>
    </row>
    <row r="123" spans="2:13" s="261" customFormat="1">
      <c r="B123" s="260"/>
      <c r="C123" s="260"/>
      <c r="D123" s="260"/>
      <c r="E123" s="260"/>
      <c r="F123" s="260"/>
      <c r="G123" s="260"/>
      <c r="H123" s="260"/>
      <c r="I123" s="260"/>
      <c r="J123" s="260"/>
      <c r="K123" s="260"/>
      <c r="L123" s="260"/>
      <c r="M123" s="260"/>
    </row>
    <row r="124" spans="2:13" s="261" customFormat="1">
      <c r="B124" s="260"/>
      <c r="C124" s="260"/>
      <c r="D124" s="260"/>
      <c r="E124" s="260"/>
      <c r="F124" s="260"/>
      <c r="G124" s="260"/>
      <c r="H124" s="260"/>
      <c r="I124" s="260"/>
      <c r="J124" s="260"/>
      <c r="K124" s="260"/>
      <c r="L124" s="260"/>
      <c r="M124" s="260"/>
    </row>
    <row r="125" spans="2:13" s="261" customFormat="1">
      <c r="B125" s="260"/>
      <c r="C125" s="260"/>
      <c r="D125" s="260"/>
      <c r="E125" s="260"/>
      <c r="F125" s="260"/>
      <c r="G125" s="260"/>
      <c r="H125" s="260"/>
      <c r="I125" s="260"/>
      <c r="J125" s="260"/>
      <c r="K125" s="260"/>
      <c r="L125" s="260"/>
      <c r="M125" s="260"/>
    </row>
    <row r="126" spans="2:13" s="261" customFormat="1">
      <c r="B126" s="260"/>
      <c r="C126" s="260"/>
      <c r="D126" s="260"/>
      <c r="E126" s="260"/>
      <c r="F126" s="260"/>
      <c r="G126" s="260"/>
      <c r="H126" s="260"/>
      <c r="I126" s="260"/>
      <c r="J126" s="260"/>
      <c r="K126" s="260"/>
      <c r="L126" s="260"/>
      <c r="M126" s="260"/>
    </row>
    <row r="127" spans="2:13" s="261" customFormat="1">
      <c r="B127" s="260"/>
      <c r="C127" s="260"/>
      <c r="D127" s="260"/>
      <c r="E127" s="260"/>
      <c r="F127" s="260"/>
      <c r="G127" s="260"/>
      <c r="H127" s="260"/>
      <c r="I127" s="260"/>
      <c r="J127" s="260"/>
      <c r="K127" s="260"/>
      <c r="L127" s="260"/>
      <c r="M127" s="260"/>
    </row>
    <row r="128" spans="2:13" s="261" customFormat="1">
      <c r="B128" s="260"/>
      <c r="C128" s="260"/>
      <c r="D128" s="260"/>
      <c r="E128" s="260"/>
      <c r="F128" s="260"/>
      <c r="G128" s="260"/>
      <c r="H128" s="260"/>
      <c r="I128" s="260"/>
      <c r="J128" s="260"/>
      <c r="K128" s="260"/>
      <c r="L128" s="260"/>
      <c r="M128" s="260"/>
    </row>
    <row r="129" spans="2:13" s="261" customFormat="1">
      <c r="B129" s="260"/>
      <c r="C129" s="260"/>
      <c r="D129" s="260"/>
      <c r="E129" s="260"/>
      <c r="F129" s="260"/>
      <c r="G129" s="260"/>
      <c r="H129" s="260"/>
      <c r="I129" s="260"/>
      <c r="J129" s="260"/>
      <c r="K129" s="260"/>
      <c r="L129" s="260"/>
      <c r="M129" s="260"/>
    </row>
    <row r="130" spans="2:13" s="261" customFormat="1">
      <c r="B130" s="260"/>
      <c r="C130" s="260"/>
      <c r="D130" s="260"/>
      <c r="E130" s="260"/>
      <c r="F130" s="260"/>
      <c r="G130" s="260"/>
      <c r="H130" s="260"/>
      <c r="I130" s="260"/>
      <c r="J130" s="260"/>
      <c r="K130" s="260"/>
      <c r="L130" s="260"/>
      <c r="M130" s="260"/>
    </row>
    <row r="131" spans="2:13" s="261" customFormat="1">
      <c r="B131" s="260"/>
      <c r="C131" s="260"/>
      <c r="D131" s="260"/>
      <c r="E131" s="260"/>
      <c r="F131" s="260"/>
      <c r="G131" s="260"/>
      <c r="H131" s="260"/>
      <c r="I131" s="260"/>
      <c r="J131" s="260"/>
      <c r="K131" s="260"/>
      <c r="L131" s="260"/>
      <c r="M131" s="260"/>
    </row>
    <row r="132" spans="2:13" s="261" customFormat="1">
      <c r="B132" s="260"/>
      <c r="C132" s="260"/>
      <c r="D132" s="260"/>
      <c r="E132" s="260"/>
      <c r="F132" s="260"/>
      <c r="G132" s="260"/>
      <c r="H132" s="260"/>
      <c r="I132" s="260"/>
      <c r="J132" s="260"/>
      <c r="K132" s="260"/>
      <c r="L132" s="260"/>
      <c r="M132" s="260"/>
    </row>
    <row r="133" spans="2:13" s="261" customFormat="1">
      <c r="B133" s="260"/>
      <c r="C133" s="260"/>
      <c r="D133" s="260"/>
      <c r="E133" s="260"/>
      <c r="F133" s="260"/>
      <c r="G133" s="260"/>
      <c r="H133" s="260"/>
      <c r="I133" s="260"/>
      <c r="J133" s="260"/>
      <c r="K133" s="260"/>
      <c r="L133" s="260"/>
      <c r="M133" s="260"/>
    </row>
    <row r="134" spans="2:13" s="261" customFormat="1">
      <c r="B134" s="260"/>
      <c r="C134" s="260"/>
      <c r="D134" s="260"/>
      <c r="E134" s="260"/>
      <c r="F134" s="260"/>
      <c r="G134" s="260"/>
      <c r="H134" s="260"/>
      <c r="I134" s="260"/>
      <c r="J134" s="260"/>
      <c r="K134" s="260"/>
      <c r="L134" s="260"/>
      <c r="M134" s="260"/>
    </row>
    <row r="135" spans="2:13" s="261" customFormat="1">
      <c r="B135" s="260"/>
      <c r="C135" s="260"/>
      <c r="D135" s="260"/>
      <c r="E135" s="260"/>
      <c r="F135" s="260"/>
      <c r="G135" s="260"/>
      <c r="H135" s="260"/>
      <c r="I135" s="260"/>
      <c r="J135" s="260"/>
      <c r="K135" s="260"/>
      <c r="L135" s="260"/>
      <c r="M135" s="260"/>
    </row>
    <row r="136" spans="2:13" s="261" customFormat="1">
      <c r="B136" s="260"/>
      <c r="C136" s="260"/>
      <c r="D136" s="260"/>
      <c r="E136" s="260"/>
      <c r="F136" s="260"/>
      <c r="G136" s="260"/>
      <c r="H136" s="260"/>
      <c r="I136" s="260"/>
      <c r="J136" s="260"/>
      <c r="K136" s="260"/>
      <c r="L136" s="260"/>
      <c r="M136" s="260"/>
    </row>
    <row r="137" spans="2:13" s="261" customFormat="1">
      <c r="B137" s="260"/>
      <c r="C137" s="260"/>
      <c r="D137" s="260"/>
      <c r="E137" s="260"/>
      <c r="F137" s="260"/>
      <c r="G137" s="260"/>
      <c r="H137" s="260"/>
      <c r="I137" s="260"/>
      <c r="J137" s="260"/>
      <c r="K137" s="260"/>
      <c r="L137" s="260"/>
      <c r="M137" s="260"/>
    </row>
    <row r="138" spans="2:13" s="261" customFormat="1">
      <c r="B138" s="260"/>
      <c r="C138" s="260"/>
      <c r="D138" s="260"/>
      <c r="E138" s="260"/>
      <c r="F138" s="260"/>
      <c r="G138" s="260"/>
      <c r="H138" s="260"/>
      <c r="I138" s="260"/>
      <c r="J138" s="260"/>
      <c r="K138" s="260"/>
      <c r="L138" s="260"/>
      <c r="M138" s="260"/>
    </row>
    <row r="139" spans="2:13" s="261" customFormat="1">
      <c r="B139" s="260"/>
      <c r="C139" s="260"/>
      <c r="D139" s="260"/>
      <c r="E139" s="260"/>
      <c r="F139" s="260"/>
      <c r="G139" s="260"/>
      <c r="H139" s="260"/>
      <c r="I139" s="260"/>
      <c r="J139" s="260"/>
      <c r="K139" s="260"/>
      <c r="L139" s="260"/>
      <c r="M139" s="260"/>
    </row>
    <row r="140" spans="2:13" s="261" customFormat="1">
      <c r="B140" s="260"/>
      <c r="C140" s="260"/>
      <c r="D140" s="260"/>
      <c r="E140" s="260"/>
      <c r="F140" s="260"/>
      <c r="G140" s="260"/>
      <c r="H140" s="260"/>
      <c r="I140" s="260"/>
      <c r="J140" s="260"/>
      <c r="K140" s="260"/>
      <c r="L140" s="260"/>
      <c r="M140" s="260"/>
    </row>
    <row r="141" spans="2:13" s="261" customFormat="1">
      <c r="B141" s="260"/>
      <c r="C141" s="260"/>
      <c r="D141" s="260"/>
      <c r="E141" s="260"/>
      <c r="F141" s="260"/>
      <c r="G141" s="260"/>
      <c r="H141" s="260"/>
      <c r="I141" s="260"/>
      <c r="J141" s="260"/>
      <c r="K141" s="260"/>
      <c r="L141" s="260"/>
      <c r="M141" s="260"/>
    </row>
    <row r="142" spans="2:13" s="261" customFormat="1">
      <c r="B142" s="260"/>
      <c r="C142" s="260"/>
      <c r="D142" s="260"/>
      <c r="E142" s="260"/>
      <c r="F142" s="260"/>
      <c r="G142" s="260"/>
      <c r="H142" s="260"/>
      <c r="I142" s="260"/>
      <c r="J142" s="260"/>
      <c r="K142" s="260"/>
      <c r="L142" s="260"/>
      <c r="M142" s="260"/>
    </row>
    <row r="143" spans="2:13" s="261" customFormat="1">
      <c r="B143" s="260"/>
      <c r="C143" s="260"/>
      <c r="D143" s="260"/>
      <c r="E143" s="260"/>
      <c r="F143" s="260"/>
      <c r="G143" s="260"/>
      <c r="H143" s="260"/>
      <c r="I143" s="260"/>
      <c r="J143" s="260"/>
      <c r="K143" s="260"/>
      <c r="L143" s="260"/>
      <c r="M143" s="260"/>
    </row>
    <row r="144" spans="2:13" s="261" customFormat="1">
      <c r="B144" s="260"/>
      <c r="C144" s="260"/>
      <c r="D144" s="260"/>
      <c r="E144" s="260"/>
      <c r="F144" s="260"/>
      <c r="G144" s="260"/>
      <c r="H144" s="260"/>
      <c r="I144" s="260"/>
      <c r="J144" s="260"/>
      <c r="K144" s="260"/>
      <c r="L144" s="260"/>
      <c r="M144" s="260"/>
    </row>
    <row r="145" spans="2:13" s="261" customFormat="1">
      <c r="B145" s="260"/>
      <c r="C145" s="260"/>
      <c r="D145" s="260"/>
      <c r="E145" s="260"/>
      <c r="F145" s="260"/>
      <c r="G145" s="260"/>
      <c r="H145" s="260"/>
      <c r="I145" s="260"/>
      <c r="J145" s="260"/>
      <c r="K145" s="260"/>
      <c r="L145" s="260"/>
      <c r="M145" s="260"/>
    </row>
    <row r="146" spans="2:13" s="261" customFormat="1">
      <c r="B146" s="260"/>
      <c r="C146" s="260"/>
      <c r="D146" s="260"/>
      <c r="E146" s="260"/>
      <c r="F146" s="260"/>
      <c r="G146" s="260"/>
      <c r="H146" s="260"/>
      <c r="I146" s="260"/>
      <c r="J146" s="260"/>
      <c r="K146" s="260"/>
      <c r="L146" s="260"/>
      <c r="M146" s="260"/>
    </row>
    <row r="147" spans="2:13" s="261" customFormat="1">
      <c r="B147" s="260"/>
      <c r="C147" s="260"/>
      <c r="D147" s="260"/>
      <c r="E147" s="260"/>
      <c r="F147" s="260"/>
      <c r="G147" s="260"/>
      <c r="H147" s="260"/>
      <c r="I147" s="260"/>
      <c r="J147" s="260"/>
      <c r="K147" s="260"/>
      <c r="L147" s="260"/>
      <c r="M147" s="260"/>
    </row>
    <row r="148" spans="2:13" s="261" customFormat="1">
      <c r="B148" s="260"/>
      <c r="C148" s="260"/>
      <c r="D148" s="260"/>
      <c r="E148" s="260"/>
      <c r="F148" s="260"/>
      <c r="G148" s="260"/>
      <c r="H148" s="260"/>
      <c r="I148" s="260"/>
      <c r="J148" s="260"/>
      <c r="K148" s="260"/>
      <c r="L148" s="260"/>
      <c r="M148" s="260"/>
    </row>
    <row r="149" spans="2:13" s="261" customFormat="1">
      <c r="B149" s="260"/>
      <c r="C149" s="260"/>
      <c r="D149" s="260"/>
      <c r="E149" s="260"/>
      <c r="F149" s="260"/>
      <c r="G149" s="260"/>
      <c r="H149" s="260"/>
      <c r="I149" s="260"/>
      <c r="J149" s="260"/>
      <c r="K149" s="260"/>
      <c r="L149" s="260"/>
      <c r="M149" s="260"/>
    </row>
    <row r="150" spans="2:13" s="261" customFormat="1">
      <c r="B150" s="260"/>
      <c r="C150" s="260"/>
      <c r="D150" s="260"/>
      <c r="E150" s="260"/>
      <c r="F150" s="260"/>
      <c r="G150" s="260"/>
      <c r="H150" s="260"/>
      <c r="I150" s="260"/>
      <c r="J150" s="260"/>
      <c r="K150" s="260"/>
      <c r="L150" s="260"/>
      <c r="M150" s="260"/>
    </row>
    <row r="151" spans="2:13" s="261" customFormat="1">
      <c r="B151" s="260"/>
      <c r="C151" s="260"/>
      <c r="D151" s="260"/>
      <c r="E151" s="260"/>
      <c r="F151" s="260"/>
      <c r="G151" s="260"/>
      <c r="H151" s="260"/>
      <c r="I151" s="260"/>
      <c r="J151" s="260"/>
      <c r="K151" s="260"/>
      <c r="L151" s="260"/>
      <c r="M151" s="260"/>
    </row>
    <row r="152" spans="2:13" s="261" customFormat="1">
      <c r="B152" s="260"/>
      <c r="C152" s="260"/>
      <c r="D152" s="260"/>
      <c r="E152" s="260"/>
      <c r="F152" s="260"/>
      <c r="G152" s="260"/>
      <c r="H152" s="260"/>
      <c r="I152" s="260"/>
      <c r="J152" s="260"/>
      <c r="K152" s="260"/>
      <c r="L152" s="260"/>
      <c r="M152" s="260"/>
    </row>
    <row r="153" spans="2:13" s="261" customFormat="1">
      <c r="B153" s="260"/>
      <c r="C153" s="260"/>
      <c r="D153" s="260"/>
      <c r="E153" s="260"/>
      <c r="F153" s="260"/>
      <c r="G153" s="260"/>
      <c r="H153" s="260"/>
      <c r="I153" s="260"/>
      <c r="J153" s="260"/>
      <c r="K153" s="260"/>
      <c r="L153" s="260"/>
      <c r="M153" s="260"/>
    </row>
    <row r="154" spans="2:13" s="261" customFormat="1">
      <c r="B154" s="260"/>
      <c r="C154" s="260"/>
      <c r="D154" s="260"/>
      <c r="E154" s="260"/>
      <c r="F154" s="260"/>
      <c r="G154" s="260"/>
      <c r="H154" s="260"/>
      <c r="I154" s="260"/>
      <c r="J154" s="260"/>
      <c r="K154" s="260"/>
      <c r="L154" s="260"/>
      <c r="M154" s="260"/>
    </row>
    <row r="155" spans="2:13" s="261" customFormat="1">
      <c r="B155" s="260"/>
      <c r="C155" s="260"/>
      <c r="D155" s="260"/>
      <c r="E155" s="260"/>
      <c r="F155" s="260"/>
      <c r="G155" s="260"/>
      <c r="H155" s="260"/>
      <c r="I155" s="260"/>
      <c r="J155" s="260"/>
      <c r="K155" s="260"/>
      <c r="L155" s="260"/>
      <c r="M155" s="260"/>
    </row>
    <row r="156" spans="2:13" s="261" customFormat="1">
      <c r="B156" s="260"/>
      <c r="C156" s="260"/>
      <c r="D156" s="260"/>
      <c r="E156" s="260"/>
      <c r="F156" s="260"/>
      <c r="G156" s="260"/>
      <c r="H156" s="260"/>
      <c r="I156" s="260"/>
      <c r="J156" s="260"/>
      <c r="K156" s="260"/>
      <c r="L156" s="260"/>
      <c r="M156" s="260"/>
    </row>
    <row r="157" spans="2:13" s="261" customFormat="1">
      <c r="B157" s="260"/>
      <c r="C157" s="260"/>
      <c r="D157" s="260"/>
      <c r="E157" s="260"/>
      <c r="F157" s="260"/>
      <c r="G157" s="260"/>
      <c r="H157" s="260"/>
      <c r="I157" s="260"/>
      <c r="J157" s="260"/>
      <c r="K157" s="260"/>
      <c r="L157" s="260"/>
      <c r="M157" s="260"/>
    </row>
    <row r="158" spans="2:13" s="261" customFormat="1">
      <c r="B158" s="260"/>
      <c r="C158" s="260"/>
      <c r="D158" s="260"/>
      <c r="E158" s="260"/>
      <c r="F158" s="260"/>
      <c r="G158" s="260"/>
      <c r="H158" s="260"/>
      <c r="I158" s="260"/>
      <c r="J158" s="260"/>
      <c r="K158" s="260"/>
      <c r="L158" s="260"/>
      <c r="M158" s="260"/>
    </row>
    <row r="159" spans="2:13" s="261" customFormat="1">
      <c r="B159" s="260"/>
      <c r="C159" s="260"/>
      <c r="D159" s="260"/>
      <c r="E159" s="260"/>
      <c r="F159" s="260"/>
      <c r="G159" s="260"/>
      <c r="H159" s="260"/>
      <c r="I159" s="260"/>
      <c r="J159" s="260"/>
      <c r="K159" s="260"/>
      <c r="L159" s="260"/>
      <c r="M159" s="260"/>
    </row>
    <row r="160" spans="2:13" s="261" customFormat="1">
      <c r="B160" s="260"/>
      <c r="C160" s="260"/>
      <c r="D160" s="260"/>
      <c r="E160" s="260"/>
      <c r="F160" s="260"/>
      <c r="G160" s="260"/>
      <c r="H160" s="260"/>
      <c r="I160" s="260"/>
      <c r="J160" s="260"/>
      <c r="K160" s="260"/>
      <c r="L160" s="260"/>
      <c r="M160" s="260"/>
    </row>
    <row r="161" spans="2:13" s="261" customFormat="1">
      <c r="B161" s="260"/>
      <c r="C161" s="260"/>
      <c r="D161" s="260"/>
      <c r="E161" s="260"/>
      <c r="F161" s="260"/>
      <c r="G161" s="260"/>
      <c r="H161" s="260"/>
      <c r="I161" s="260"/>
      <c r="J161" s="260"/>
      <c r="K161" s="260"/>
      <c r="L161" s="260"/>
      <c r="M161" s="260"/>
    </row>
    <row r="162" spans="2:13" s="261" customFormat="1">
      <c r="B162" s="260"/>
      <c r="C162" s="260"/>
      <c r="D162" s="260"/>
      <c r="E162" s="260"/>
      <c r="F162" s="260"/>
      <c r="G162" s="260"/>
      <c r="H162" s="260"/>
      <c r="I162" s="260"/>
      <c r="J162" s="260"/>
      <c r="K162" s="260"/>
      <c r="L162" s="260"/>
      <c r="M162" s="260"/>
    </row>
    <row r="163" spans="2:13" s="261" customFormat="1">
      <c r="B163" s="260"/>
      <c r="C163" s="260"/>
      <c r="D163" s="260"/>
      <c r="E163" s="260"/>
      <c r="F163" s="260"/>
      <c r="G163" s="260"/>
      <c r="H163" s="260"/>
      <c r="I163" s="260"/>
      <c r="J163" s="260"/>
      <c r="K163" s="260"/>
      <c r="L163" s="260"/>
      <c r="M163" s="260"/>
    </row>
    <row r="164" spans="2:13" s="261" customFormat="1">
      <c r="B164" s="260"/>
      <c r="C164" s="260"/>
      <c r="D164" s="260"/>
      <c r="E164" s="260"/>
      <c r="F164" s="260"/>
      <c r="G164" s="260"/>
      <c r="H164" s="260"/>
      <c r="I164" s="260"/>
      <c r="J164" s="260"/>
      <c r="K164" s="260"/>
      <c r="L164" s="260"/>
      <c r="M164" s="260"/>
    </row>
    <row r="165" spans="2:13" s="261" customFormat="1">
      <c r="B165" s="260"/>
      <c r="C165" s="260"/>
      <c r="D165" s="260"/>
      <c r="E165" s="260"/>
      <c r="F165" s="260"/>
      <c r="G165" s="260"/>
      <c r="H165" s="260"/>
      <c r="I165" s="260"/>
      <c r="J165" s="260"/>
      <c r="K165" s="260"/>
      <c r="L165" s="260"/>
      <c r="M165" s="260"/>
    </row>
    <row r="166" spans="2:13" s="261" customFormat="1">
      <c r="B166" s="260"/>
      <c r="C166" s="260"/>
      <c r="D166" s="260"/>
      <c r="E166" s="260"/>
      <c r="F166" s="260"/>
      <c r="G166" s="260"/>
      <c r="H166" s="260"/>
      <c r="I166" s="260"/>
      <c r="J166" s="260"/>
      <c r="K166" s="260"/>
      <c r="L166" s="260"/>
      <c r="M166" s="260"/>
    </row>
    <row r="167" spans="2:13" s="261" customFormat="1">
      <c r="B167" s="260"/>
      <c r="C167" s="260"/>
      <c r="D167" s="260"/>
      <c r="E167" s="260"/>
      <c r="F167" s="260"/>
      <c r="G167" s="260"/>
      <c r="H167" s="260"/>
      <c r="I167" s="260"/>
      <c r="J167" s="260"/>
      <c r="K167" s="260"/>
      <c r="L167" s="260"/>
      <c r="M167" s="260"/>
    </row>
    <row r="168" spans="2:13" s="261" customFormat="1">
      <c r="B168" s="260"/>
      <c r="C168" s="260"/>
      <c r="D168" s="260"/>
      <c r="E168" s="260"/>
      <c r="F168" s="260"/>
      <c r="G168" s="260"/>
      <c r="H168" s="260"/>
      <c r="I168" s="260"/>
      <c r="J168" s="260"/>
      <c r="K168" s="260"/>
      <c r="L168" s="260"/>
      <c r="M168" s="260"/>
    </row>
    <row r="169" spans="2:13" s="261" customFormat="1">
      <c r="B169" s="260"/>
      <c r="C169" s="260"/>
      <c r="D169" s="260"/>
      <c r="E169" s="260"/>
      <c r="F169" s="260"/>
      <c r="G169" s="260"/>
      <c r="H169" s="260"/>
      <c r="I169" s="260"/>
      <c r="J169" s="260"/>
      <c r="K169" s="260"/>
      <c r="L169" s="260"/>
      <c r="M169" s="260"/>
    </row>
    <row r="170" spans="2:13" s="261" customFormat="1">
      <c r="B170" s="260"/>
      <c r="C170" s="260"/>
      <c r="D170" s="260"/>
      <c r="E170" s="260"/>
      <c r="F170" s="260"/>
      <c r="G170" s="260"/>
      <c r="H170" s="260"/>
      <c r="I170" s="260"/>
      <c r="J170" s="260"/>
      <c r="K170" s="260"/>
      <c r="L170" s="260"/>
      <c r="M170" s="260"/>
    </row>
    <row r="171" spans="2:13" s="261" customFormat="1">
      <c r="B171" s="260"/>
      <c r="C171" s="260"/>
      <c r="D171" s="260"/>
      <c r="E171" s="260"/>
      <c r="F171" s="260"/>
      <c r="G171" s="260"/>
      <c r="H171" s="260"/>
      <c r="I171" s="260"/>
      <c r="J171" s="260"/>
      <c r="K171" s="260"/>
      <c r="L171" s="260"/>
      <c r="M171" s="260"/>
    </row>
    <row r="172" spans="2:13" s="261" customFormat="1">
      <c r="B172" s="260"/>
      <c r="C172" s="260"/>
      <c r="D172" s="260"/>
      <c r="E172" s="260"/>
      <c r="F172" s="260"/>
      <c r="G172" s="260"/>
      <c r="H172" s="260"/>
      <c r="I172" s="260"/>
      <c r="J172" s="260"/>
      <c r="K172" s="260"/>
      <c r="L172" s="260"/>
      <c r="M172" s="260"/>
    </row>
    <row r="173" spans="2:13" s="261" customFormat="1">
      <c r="B173" s="260"/>
      <c r="C173" s="260"/>
      <c r="D173" s="260"/>
      <c r="E173" s="260"/>
      <c r="F173" s="260"/>
      <c r="G173" s="260"/>
      <c r="H173" s="260"/>
      <c r="I173" s="260"/>
      <c r="J173" s="260"/>
      <c r="K173" s="260"/>
      <c r="L173" s="260"/>
      <c r="M173" s="260"/>
    </row>
    <row r="174" spans="2:13" s="261" customFormat="1">
      <c r="B174" s="260"/>
      <c r="C174" s="260"/>
      <c r="D174" s="260"/>
      <c r="E174" s="260"/>
      <c r="F174" s="260"/>
      <c r="G174" s="260"/>
      <c r="H174" s="260"/>
      <c r="I174" s="260"/>
      <c r="J174" s="260"/>
      <c r="K174" s="260"/>
      <c r="L174" s="260"/>
      <c r="M174" s="260"/>
    </row>
    <row r="175" spans="2:13" s="261" customFormat="1">
      <c r="B175" s="260"/>
      <c r="C175" s="260"/>
      <c r="D175" s="260"/>
      <c r="E175" s="260"/>
      <c r="F175" s="260"/>
      <c r="G175" s="260"/>
      <c r="H175" s="260"/>
      <c r="I175" s="260"/>
      <c r="J175" s="260"/>
      <c r="K175" s="260"/>
      <c r="L175" s="260"/>
      <c r="M175" s="260"/>
    </row>
    <row r="176" spans="2:13" s="261" customFormat="1">
      <c r="B176" s="260"/>
      <c r="C176" s="260"/>
      <c r="D176" s="260"/>
      <c r="E176" s="260"/>
      <c r="F176" s="260"/>
      <c r="G176" s="260"/>
      <c r="H176" s="260"/>
      <c r="I176" s="260"/>
      <c r="J176" s="260"/>
      <c r="K176" s="260"/>
      <c r="L176" s="260"/>
      <c r="M176" s="260"/>
    </row>
    <row r="177" spans="2:13" s="261" customFormat="1">
      <c r="B177" s="260"/>
      <c r="C177" s="260"/>
      <c r="D177" s="260"/>
      <c r="E177" s="260"/>
      <c r="F177" s="260"/>
      <c r="G177" s="260"/>
      <c r="H177" s="260"/>
      <c r="I177" s="260"/>
      <c r="J177" s="260"/>
      <c r="K177" s="260"/>
      <c r="L177" s="260"/>
      <c r="M177" s="260"/>
    </row>
    <row r="178" spans="2:13" s="261" customFormat="1">
      <c r="B178" s="260"/>
      <c r="C178" s="260"/>
      <c r="D178" s="260"/>
      <c r="E178" s="260"/>
      <c r="F178" s="260"/>
      <c r="G178" s="260"/>
      <c r="H178" s="260"/>
      <c r="I178" s="260"/>
      <c r="J178" s="260"/>
      <c r="K178" s="260"/>
      <c r="L178" s="260"/>
      <c r="M178" s="260"/>
    </row>
    <row r="179" spans="2:13" s="261" customFormat="1">
      <c r="B179" s="260"/>
      <c r="C179" s="260"/>
      <c r="D179" s="260"/>
      <c r="E179" s="260"/>
      <c r="F179" s="260"/>
      <c r="G179" s="260"/>
      <c r="H179" s="260"/>
      <c r="I179" s="260"/>
      <c r="J179" s="260"/>
      <c r="K179" s="260"/>
      <c r="L179" s="260"/>
      <c r="M179" s="260"/>
    </row>
    <row r="180" spans="2:13" s="261" customFormat="1">
      <c r="B180" s="260"/>
      <c r="C180" s="260"/>
      <c r="D180" s="260"/>
      <c r="E180" s="260"/>
      <c r="F180" s="260"/>
      <c r="G180" s="260"/>
      <c r="H180" s="260"/>
      <c r="I180" s="260"/>
      <c r="J180" s="260"/>
      <c r="K180" s="260"/>
      <c r="L180" s="260"/>
      <c r="M180" s="260"/>
    </row>
    <row r="181" spans="2:13" s="261" customFormat="1">
      <c r="B181" s="260"/>
      <c r="C181" s="260"/>
      <c r="D181" s="260"/>
      <c r="E181" s="260"/>
      <c r="F181" s="260"/>
      <c r="G181" s="260"/>
      <c r="H181" s="260"/>
      <c r="I181" s="260"/>
      <c r="J181" s="260"/>
      <c r="K181" s="260"/>
      <c r="L181" s="260"/>
      <c r="M181" s="260"/>
    </row>
    <row r="182" spans="2:13" s="261" customFormat="1">
      <c r="B182" s="260"/>
      <c r="C182" s="260"/>
      <c r="D182" s="260"/>
      <c r="E182" s="260"/>
      <c r="F182" s="260"/>
      <c r="G182" s="260"/>
      <c r="H182" s="260"/>
      <c r="I182" s="260"/>
      <c r="J182" s="260"/>
      <c r="K182" s="260"/>
      <c r="L182" s="260"/>
      <c r="M182" s="260"/>
    </row>
    <row r="183" spans="2:13" s="261" customFormat="1">
      <c r="B183" s="260"/>
      <c r="C183" s="260"/>
      <c r="D183" s="260"/>
      <c r="E183" s="260"/>
      <c r="F183" s="260"/>
      <c r="G183" s="260"/>
      <c r="H183" s="260"/>
      <c r="I183" s="260"/>
      <c r="J183" s="260"/>
      <c r="K183" s="260"/>
      <c r="L183" s="260"/>
      <c r="M183" s="260"/>
    </row>
    <row r="184" spans="2:13" s="261" customFormat="1">
      <c r="B184" s="260"/>
      <c r="C184" s="260"/>
      <c r="D184" s="260"/>
      <c r="E184" s="260"/>
      <c r="F184" s="260"/>
      <c r="G184" s="260"/>
      <c r="H184" s="260"/>
      <c r="I184" s="260"/>
      <c r="J184" s="260"/>
      <c r="K184" s="260"/>
      <c r="L184" s="260"/>
      <c r="M184" s="260"/>
    </row>
    <row r="185" spans="2:13" s="261" customFormat="1">
      <c r="B185" s="260"/>
      <c r="C185" s="260"/>
      <c r="D185" s="260"/>
      <c r="E185" s="260"/>
      <c r="F185" s="260"/>
      <c r="G185" s="260"/>
      <c r="H185" s="260"/>
      <c r="I185" s="260"/>
      <c r="J185" s="260"/>
      <c r="K185" s="260"/>
      <c r="L185" s="260"/>
      <c r="M185" s="260"/>
    </row>
    <row r="186" spans="2:13" s="261" customFormat="1">
      <c r="B186" s="260"/>
      <c r="C186" s="260"/>
      <c r="D186" s="260"/>
      <c r="E186" s="260"/>
      <c r="F186" s="260"/>
      <c r="G186" s="260"/>
      <c r="H186" s="260"/>
      <c r="I186" s="260"/>
      <c r="J186" s="260"/>
      <c r="K186" s="260"/>
      <c r="L186" s="260"/>
      <c r="M186" s="260"/>
    </row>
    <row r="187" spans="2:13" s="261" customFormat="1">
      <c r="B187" s="260"/>
      <c r="C187" s="260"/>
      <c r="D187" s="260"/>
      <c r="E187" s="260"/>
      <c r="F187" s="260"/>
      <c r="G187" s="260"/>
      <c r="H187" s="260"/>
      <c r="I187" s="260"/>
      <c r="J187" s="260"/>
      <c r="K187" s="260"/>
      <c r="L187" s="260"/>
      <c r="M187" s="260"/>
    </row>
    <row r="188" spans="2:13" s="261" customFormat="1">
      <c r="B188" s="260"/>
      <c r="C188" s="260"/>
      <c r="D188" s="260"/>
      <c r="E188" s="260"/>
      <c r="F188" s="260"/>
      <c r="G188" s="260"/>
      <c r="H188" s="260"/>
      <c r="I188" s="260"/>
      <c r="J188" s="260"/>
      <c r="K188" s="260"/>
      <c r="L188" s="260"/>
      <c r="M188" s="260"/>
    </row>
    <row r="189" spans="2:13" s="261" customFormat="1">
      <c r="B189" s="260"/>
      <c r="C189" s="260"/>
      <c r="D189" s="260"/>
      <c r="E189" s="260"/>
      <c r="F189" s="260"/>
      <c r="G189" s="260"/>
      <c r="H189" s="260"/>
      <c r="I189" s="260"/>
      <c r="J189" s="260"/>
      <c r="K189" s="260"/>
      <c r="L189" s="260"/>
      <c r="M189" s="260"/>
    </row>
    <row r="190" spans="2:13" s="261" customFormat="1">
      <c r="B190" s="260"/>
      <c r="C190" s="260"/>
      <c r="D190" s="260"/>
      <c r="E190" s="260"/>
      <c r="F190" s="260"/>
      <c r="G190" s="260"/>
      <c r="H190" s="260"/>
      <c r="I190" s="260"/>
      <c r="J190" s="260"/>
      <c r="K190" s="260"/>
      <c r="L190" s="260"/>
      <c r="M190" s="260"/>
    </row>
    <row r="191" spans="2:13" s="261" customFormat="1">
      <c r="B191" s="260"/>
      <c r="C191" s="260"/>
      <c r="D191" s="260"/>
      <c r="E191" s="260"/>
      <c r="F191" s="260"/>
      <c r="G191" s="260"/>
      <c r="H191" s="260"/>
      <c r="I191" s="260"/>
      <c r="J191" s="260"/>
      <c r="K191" s="260"/>
      <c r="L191" s="260"/>
      <c r="M191" s="260"/>
    </row>
    <row r="192" spans="2:13" s="261" customFormat="1">
      <c r="B192" s="260"/>
      <c r="C192" s="260"/>
      <c r="D192" s="260"/>
      <c r="E192" s="260"/>
      <c r="F192" s="260"/>
      <c r="G192" s="260"/>
      <c r="H192" s="260"/>
      <c r="I192" s="260"/>
      <c r="J192" s="260"/>
      <c r="K192" s="260"/>
      <c r="L192" s="260"/>
      <c r="M192" s="260"/>
    </row>
    <row r="193" spans="2:13" s="261" customFormat="1">
      <c r="B193" s="260"/>
      <c r="C193" s="260"/>
      <c r="D193" s="260"/>
      <c r="E193" s="260"/>
      <c r="F193" s="260"/>
      <c r="G193" s="260"/>
      <c r="H193" s="260"/>
      <c r="I193" s="260"/>
      <c r="J193" s="260"/>
      <c r="K193" s="260"/>
      <c r="L193" s="260"/>
      <c r="M193" s="260"/>
    </row>
    <row r="194" spans="2:13" s="261" customFormat="1">
      <c r="B194" s="260"/>
      <c r="C194" s="260"/>
      <c r="D194" s="260"/>
      <c r="E194" s="260"/>
      <c r="F194" s="260"/>
      <c r="G194" s="260"/>
      <c r="H194" s="260"/>
      <c r="I194" s="260"/>
      <c r="J194" s="260"/>
      <c r="K194" s="260"/>
      <c r="L194" s="260"/>
      <c r="M194" s="260"/>
    </row>
    <row r="195" spans="2:13" s="261" customFormat="1">
      <c r="B195" s="260"/>
      <c r="C195" s="260"/>
      <c r="D195" s="260"/>
      <c r="E195" s="260"/>
      <c r="F195" s="260"/>
      <c r="G195" s="260"/>
      <c r="H195" s="260"/>
      <c r="I195" s="260"/>
      <c r="J195" s="260"/>
      <c r="K195" s="260"/>
      <c r="L195" s="260"/>
      <c r="M195" s="260"/>
    </row>
    <row r="196" spans="2:13" s="261" customFormat="1">
      <c r="B196" s="260"/>
      <c r="C196" s="260"/>
      <c r="D196" s="260"/>
      <c r="E196" s="260"/>
      <c r="F196" s="260"/>
      <c r="G196" s="260"/>
      <c r="H196" s="260"/>
      <c r="I196" s="260"/>
      <c r="J196" s="260"/>
      <c r="K196" s="260"/>
      <c r="L196" s="260"/>
      <c r="M196" s="260"/>
    </row>
    <row r="197" spans="2:13" s="261" customFormat="1">
      <c r="B197" s="260"/>
      <c r="C197" s="260"/>
      <c r="D197" s="260"/>
      <c r="E197" s="260"/>
      <c r="F197" s="260"/>
      <c r="G197" s="260"/>
      <c r="H197" s="260"/>
      <c r="I197" s="260"/>
      <c r="J197" s="260"/>
      <c r="K197" s="260"/>
      <c r="L197" s="260"/>
      <c r="M197" s="260"/>
    </row>
    <row r="198" spans="2:13" s="261" customFormat="1">
      <c r="B198" s="260"/>
      <c r="C198" s="260"/>
      <c r="D198" s="260"/>
      <c r="E198" s="260"/>
      <c r="F198" s="260"/>
      <c r="G198" s="260"/>
      <c r="H198" s="260"/>
      <c r="I198" s="260"/>
      <c r="J198" s="260"/>
      <c r="K198" s="260"/>
      <c r="L198" s="260"/>
      <c r="M198" s="260"/>
    </row>
    <row r="199" spans="2:13" s="261" customFormat="1">
      <c r="B199" s="260"/>
      <c r="C199" s="260"/>
      <c r="D199" s="260"/>
      <c r="E199" s="260"/>
      <c r="F199" s="260"/>
      <c r="G199" s="260"/>
      <c r="H199" s="260"/>
      <c r="I199" s="260"/>
      <c r="J199" s="260"/>
      <c r="K199" s="260"/>
      <c r="L199" s="260"/>
      <c r="M199" s="260"/>
    </row>
    <row r="200" spans="2:13" s="261" customFormat="1">
      <c r="B200" s="260"/>
      <c r="C200" s="260"/>
      <c r="D200" s="260"/>
      <c r="E200" s="260"/>
      <c r="F200" s="260"/>
      <c r="G200" s="260"/>
      <c r="H200" s="260"/>
      <c r="I200" s="260"/>
      <c r="J200" s="260"/>
      <c r="K200" s="260"/>
      <c r="L200" s="260"/>
      <c r="M200" s="260"/>
    </row>
    <row r="201" spans="2:13" s="261" customFormat="1">
      <c r="B201" s="260"/>
      <c r="C201" s="260"/>
      <c r="D201" s="260"/>
      <c r="E201" s="260"/>
      <c r="F201" s="260"/>
      <c r="G201" s="260"/>
      <c r="H201" s="260"/>
      <c r="I201" s="260"/>
      <c r="J201" s="260"/>
      <c r="K201" s="260"/>
      <c r="L201" s="260"/>
      <c r="M201" s="260"/>
    </row>
    <row r="202" spans="2:13" s="261" customFormat="1">
      <c r="B202" s="260"/>
      <c r="C202" s="260"/>
      <c r="D202" s="260"/>
      <c r="E202" s="260"/>
      <c r="F202" s="260"/>
      <c r="G202" s="260"/>
      <c r="H202" s="260"/>
      <c r="I202" s="260"/>
      <c r="J202" s="260"/>
      <c r="K202" s="260"/>
      <c r="L202" s="260"/>
      <c r="M202" s="260"/>
    </row>
    <row r="203" spans="2:13" s="261" customFormat="1">
      <c r="B203" s="260"/>
      <c r="C203" s="260"/>
      <c r="D203" s="260"/>
      <c r="E203" s="260"/>
      <c r="F203" s="260"/>
      <c r="G203" s="260"/>
      <c r="H203" s="260"/>
      <c r="I203" s="260"/>
      <c r="J203" s="260"/>
      <c r="K203" s="260"/>
      <c r="L203" s="260"/>
      <c r="M203" s="260"/>
    </row>
    <row r="204" spans="2:13" s="261" customFormat="1">
      <c r="B204" s="260"/>
      <c r="C204" s="260"/>
      <c r="D204" s="260"/>
      <c r="E204" s="260"/>
      <c r="F204" s="260"/>
      <c r="G204" s="260"/>
      <c r="H204" s="260"/>
      <c r="I204" s="260"/>
      <c r="J204" s="260"/>
      <c r="K204" s="260"/>
      <c r="L204" s="260"/>
      <c r="M204" s="260"/>
    </row>
    <row r="205" spans="2:13" s="261" customFormat="1">
      <c r="B205" s="260"/>
      <c r="C205" s="260"/>
      <c r="D205" s="260"/>
      <c r="E205" s="260"/>
      <c r="F205" s="260"/>
      <c r="G205" s="260"/>
      <c r="H205" s="260"/>
      <c r="I205" s="260"/>
      <c r="J205" s="260"/>
      <c r="K205" s="260"/>
      <c r="L205" s="260"/>
      <c r="M205" s="260"/>
    </row>
    <row r="206" spans="2:13" s="261" customFormat="1">
      <c r="B206" s="260"/>
      <c r="C206" s="260"/>
      <c r="D206" s="260"/>
      <c r="E206" s="260"/>
      <c r="F206" s="260"/>
      <c r="G206" s="260"/>
      <c r="H206" s="260"/>
      <c r="I206" s="260"/>
      <c r="J206" s="260"/>
      <c r="K206" s="260"/>
      <c r="L206" s="260"/>
      <c r="M206" s="260"/>
    </row>
    <row r="207" spans="2:13" s="261" customFormat="1">
      <c r="B207" s="260"/>
      <c r="C207" s="260"/>
      <c r="D207" s="260"/>
      <c r="E207" s="260"/>
      <c r="F207" s="260"/>
      <c r="G207" s="260"/>
      <c r="H207" s="260"/>
      <c r="I207" s="260"/>
      <c r="J207" s="260"/>
      <c r="K207" s="260"/>
      <c r="L207" s="260"/>
      <c r="M207" s="260"/>
    </row>
    <row r="208" spans="2:13" s="261" customFormat="1">
      <c r="B208" s="260"/>
      <c r="C208" s="260"/>
      <c r="D208" s="260"/>
      <c r="E208" s="260"/>
      <c r="F208" s="260"/>
      <c r="G208" s="260"/>
      <c r="H208" s="260"/>
      <c r="I208" s="260"/>
      <c r="J208" s="260"/>
      <c r="K208" s="260"/>
      <c r="L208" s="260"/>
      <c r="M208" s="260"/>
    </row>
    <row r="209" spans="2:13" s="261" customFormat="1">
      <c r="B209" s="260"/>
      <c r="C209" s="260"/>
      <c r="D209" s="260"/>
      <c r="E209" s="260"/>
      <c r="F209" s="260"/>
      <c r="G209" s="260"/>
      <c r="H209" s="260"/>
      <c r="I209" s="260"/>
      <c r="J209" s="260"/>
      <c r="K209" s="260"/>
      <c r="L209" s="260"/>
      <c r="M209" s="260"/>
    </row>
    <row r="210" spans="2:13" s="261" customFormat="1">
      <c r="B210" s="260"/>
      <c r="C210" s="260"/>
      <c r="D210" s="260"/>
      <c r="E210" s="260"/>
      <c r="F210" s="260"/>
      <c r="G210" s="260"/>
      <c r="H210" s="260"/>
      <c r="I210" s="260"/>
      <c r="J210" s="260"/>
      <c r="K210" s="260"/>
      <c r="L210" s="260"/>
      <c r="M210" s="260"/>
    </row>
    <row r="211" spans="2:13" s="261" customFormat="1">
      <c r="B211" s="260"/>
      <c r="C211" s="260"/>
      <c r="D211" s="260"/>
      <c r="E211" s="260"/>
      <c r="F211" s="260"/>
      <c r="G211" s="260"/>
      <c r="H211" s="260"/>
      <c r="I211" s="260"/>
      <c r="J211" s="260"/>
      <c r="K211" s="260"/>
      <c r="L211" s="260"/>
      <c r="M211" s="260"/>
    </row>
    <row r="212" spans="2:13" s="261" customFormat="1">
      <c r="B212" s="260"/>
      <c r="C212" s="260"/>
      <c r="D212" s="260"/>
      <c r="E212" s="260"/>
      <c r="F212" s="260"/>
      <c r="G212" s="260"/>
      <c r="H212" s="260"/>
      <c r="I212" s="260"/>
      <c r="J212" s="260"/>
      <c r="K212" s="260"/>
      <c r="L212" s="260"/>
      <c r="M212" s="260"/>
    </row>
    <row r="213" spans="2:13" s="261" customFormat="1">
      <c r="B213" s="260"/>
      <c r="C213" s="260"/>
      <c r="D213" s="260"/>
      <c r="E213" s="260"/>
      <c r="F213" s="260"/>
      <c r="G213" s="260"/>
      <c r="H213" s="260"/>
      <c r="I213" s="260"/>
      <c r="J213" s="260"/>
      <c r="K213" s="260"/>
      <c r="L213" s="260"/>
      <c r="M213" s="260"/>
    </row>
    <row r="214" spans="2:13" s="261" customFormat="1">
      <c r="B214" s="260"/>
      <c r="C214" s="260"/>
      <c r="D214" s="260"/>
      <c r="E214" s="260"/>
      <c r="F214" s="260"/>
      <c r="G214" s="260"/>
      <c r="H214" s="260"/>
      <c r="I214" s="260"/>
      <c r="J214" s="260"/>
      <c r="K214" s="260"/>
      <c r="L214" s="260"/>
      <c r="M214" s="260"/>
    </row>
    <row r="215" spans="2:13" s="261" customFormat="1">
      <c r="B215" s="260"/>
      <c r="C215" s="260"/>
      <c r="D215" s="260"/>
      <c r="E215" s="260"/>
      <c r="F215" s="260"/>
      <c r="G215" s="260"/>
      <c r="H215" s="260"/>
      <c r="I215" s="260"/>
      <c r="J215" s="260"/>
      <c r="K215" s="260"/>
      <c r="L215" s="260"/>
      <c r="M215" s="260"/>
    </row>
    <row r="216" spans="2:13" s="261" customFormat="1">
      <c r="B216" s="260"/>
      <c r="C216" s="260"/>
      <c r="D216" s="260"/>
      <c r="E216" s="260"/>
      <c r="F216" s="260"/>
      <c r="G216" s="260"/>
      <c r="H216" s="260"/>
      <c r="I216" s="260"/>
      <c r="J216" s="260"/>
      <c r="K216" s="260"/>
      <c r="L216" s="260"/>
      <c r="M216" s="260"/>
    </row>
    <row r="217" spans="2:13" s="261" customFormat="1">
      <c r="B217" s="260"/>
      <c r="C217" s="260"/>
      <c r="D217" s="260"/>
      <c r="E217" s="260"/>
      <c r="F217" s="260"/>
      <c r="G217" s="260"/>
      <c r="H217" s="260"/>
      <c r="I217" s="260"/>
      <c r="J217" s="260"/>
      <c r="K217" s="260"/>
      <c r="L217" s="260"/>
      <c r="M217" s="260"/>
    </row>
    <row r="218" spans="2:13" s="261" customFormat="1">
      <c r="B218" s="260"/>
      <c r="C218" s="260"/>
      <c r="D218" s="260"/>
      <c r="E218" s="260"/>
      <c r="F218" s="260"/>
      <c r="G218" s="260"/>
      <c r="H218" s="260"/>
      <c r="I218" s="260"/>
      <c r="J218" s="260"/>
      <c r="K218" s="260"/>
      <c r="L218" s="260"/>
      <c r="M218" s="260"/>
    </row>
    <row r="219" spans="2:13" s="261" customFormat="1">
      <c r="B219" s="260"/>
      <c r="C219" s="260"/>
      <c r="D219" s="260"/>
      <c r="E219" s="260"/>
      <c r="F219" s="260"/>
      <c r="G219" s="260"/>
      <c r="H219" s="260"/>
      <c r="I219" s="260"/>
      <c r="J219" s="260"/>
      <c r="K219" s="260"/>
      <c r="L219" s="260"/>
      <c r="M219" s="260"/>
    </row>
    <row r="220" spans="2:13" s="261" customFormat="1">
      <c r="B220" s="260"/>
      <c r="C220" s="260"/>
      <c r="D220" s="260"/>
      <c r="E220" s="260"/>
      <c r="F220" s="260"/>
      <c r="G220" s="260"/>
      <c r="H220" s="260"/>
      <c r="I220" s="260"/>
      <c r="J220" s="260"/>
      <c r="K220" s="260"/>
      <c r="L220" s="260"/>
      <c r="M220" s="260"/>
    </row>
    <row r="221" spans="2:13" s="261" customFormat="1">
      <c r="B221" s="260"/>
      <c r="C221" s="260"/>
      <c r="D221" s="260"/>
      <c r="E221" s="260"/>
      <c r="F221" s="260"/>
      <c r="G221" s="260"/>
      <c r="H221" s="260"/>
      <c r="I221" s="260"/>
      <c r="J221" s="260"/>
      <c r="K221" s="260"/>
      <c r="L221" s="260"/>
      <c r="M221" s="260"/>
    </row>
    <row r="222" spans="2:13" s="261" customFormat="1">
      <c r="B222" s="260"/>
      <c r="C222" s="260"/>
      <c r="D222" s="260"/>
      <c r="E222" s="260"/>
      <c r="F222" s="260"/>
      <c r="G222" s="260"/>
      <c r="H222" s="260"/>
      <c r="I222" s="260"/>
      <c r="J222" s="260"/>
      <c r="K222" s="260"/>
      <c r="L222" s="260"/>
      <c r="M222" s="260"/>
    </row>
    <row r="223" spans="2:13" s="261" customFormat="1">
      <c r="B223" s="260"/>
      <c r="C223" s="260"/>
      <c r="D223" s="260"/>
      <c r="E223" s="260"/>
      <c r="F223" s="260"/>
      <c r="G223" s="260"/>
      <c r="H223" s="260"/>
      <c r="I223" s="260"/>
      <c r="J223" s="260"/>
      <c r="K223" s="260"/>
      <c r="L223" s="260"/>
      <c r="M223" s="260"/>
    </row>
    <row r="224" spans="2:13" s="261" customFormat="1">
      <c r="B224" s="260"/>
      <c r="C224" s="260"/>
      <c r="D224" s="260"/>
      <c r="E224" s="260"/>
      <c r="F224" s="260"/>
      <c r="G224" s="260"/>
      <c r="H224" s="260"/>
      <c r="I224" s="260"/>
      <c r="J224" s="260"/>
      <c r="K224" s="260"/>
      <c r="L224" s="260"/>
      <c r="M224" s="260"/>
    </row>
    <row r="225" spans="2:13" s="261" customFormat="1">
      <c r="B225" s="260"/>
      <c r="C225" s="260"/>
      <c r="D225" s="260"/>
      <c r="E225" s="260"/>
      <c r="F225" s="260"/>
      <c r="G225" s="260"/>
      <c r="H225" s="260"/>
      <c r="I225" s="260"/>
      <c r="J225" s="260"/>
      <c r="K225" s="260"/>
      <c r="L225" s="260"/>
      <c r="M225" s="260"/>
    </row>
    <row r="226" spans="2:13" s="261" customFormat="1">
      <c r="B226" s="260"/>
      <c r="C226" s="260"/>
      <c r="D226" s="260"/>
      <c r="E226" s="260"/>
      <c r="F226" s="260"/>
      <c r="G226" s="260"/>
      <c r="H226" s="260"/>
      <c r="I226" s="260"/>
      <c r="J226" s="260"/>
      <c r="K226" s="260"/>
      <c r="L226" s="260"/>
      <c r="M226" s="260"/>
    </row>
    <row r="227" spans="2:13" s="261" customFormat="1">
      <c r="B227" s="260"/>
      <c r="C227" s="260"/>
      <c r="D227" s="260"/>
      <c r="E227" s="260"/>
      <c r="F227" s="260"/>
      <c r="G227" s="260"/>
      <c r="H227" s="260"/>
      <c r="I227" s="260"/>
      <c r="J227" s="260"/>
      <c r="K227" s="260"/>
      <c r="L227" s="260"/>
      <c r="M227" s="260"/>
    </row>
    <row r="228" spans="2:13" s="261" customFormat="1">
      <c r="B228" s="260"/>
      <c r="C228" s="260"/>
      <c r="D228" s="260"/>
      <c r="E228" s="260"/>
      <c r="F228" s="260"/>
      <c r="G228" s="260"/>
      <c r="H228" s="260"/>
      <c r="I228" s="260"/>
      <c r="J228" s="260"/>
      <c r="K228" s="260"/>
      <c r="L228" s="260"/>
      <c r="M228" s="260"/>
    </row>
    <row r="229" spans="2:13" s="261" customFormat="1">
      <c r="B229" s="260"/>
      <c r="C229" s="260"/>
      <c r="D229" s="260"/>
      <c r="E229" s="260"/>
      <c r="F229" s="260"/>
      <c r="G229" s="260"/>
      <c r="H229" s="260"/>
      <c r="I229" s="260"/>
      <c r="J229" s="260"/>
      <c r="K229" s="260"/>
      <c r="L229" s="260"/>
      <c r="M229" s="260"/>
    </row>
    <row r="230" spans="2:13" s="261" customFormat="1">
      <c r="B230" s="260"/>
      <c r="C230" s="260"/>
      <c r="D230" s="260"/>
      <c r="E230" s="260"/>
      <c r="F230" s="260"/>
      <c r="G230" s="260"/>
      <c r="H230" s="260"/>
      <c r="I230" s="260"/>
      <c r="J230" s="260"/>
      <c r="K230" s="260"/>
      <c r="L230" s="260"/>
      <c r="M230" s="260"/>
    </row>
    <row r="231" spans="2:13" s="261" customFormat="1">
      <c r="B231" s="260"/>
      <c r="C231" s="260"/>
      <c r="D231" s="260"/>
      <c r="E231" s="260"/>
      <c r="F231" s="260"/>
      <c r="G231" s="260"/>
      <c r="H231" s="260"/>
      <c r="I231" s="260"/>
      <c r="J231" s="260"/>
      <c r="K231" s="260"/>
      <c r="L231" s="260"/>
      <c r="M231" s="260"/>
    </row>
    <row r="232" spans="2:13" s="261" customFormat="1">
      <c r="B232" s="260"/>
      <c r="C232" s="260"/>
      <c r="D232" s="260"/>
      <c r="E232" s="260"/>
      <c r="F232" s="260"/>
      <c r="G232" s="260"/>
      <c r="H232" s="260"/>
      <c r="I232" s="260"/>
      <c r="J232" s="260"/>
      <c r="K232" s="260"/>
      <c r="L232" s="260"/>
      <c r="M232" s="260"/>
    </row>
    <row r="233" spans="2:13" s="261" customFormat="1">
      <c r="B233" s="260"/>
      <c r="C233" s="260"/>
      <c r="D233" s="260"/>
      <c r="E233" s="260"/>
      <c r="F233" s="260"/>
      <c r="G233" s="260"/>
      <c r="H233" s="260"/>
      <c r="I233" s="260"/>
      <c r="J233" s="260"/>
      <c r="K233" s="260"/>
      <c r="L233" s="260"/>
      <c r="M233" s="260"/>
    </row>
    <row r="234" spans="2:13" s="261" customFormat="1">
      <c r="B234" s="260"/>
      <c r="C234" s="260"/>
      <c r="D234" s="260"/>
      <c r="E234" s="260"/>
      <c r="F234" s="260"/>
      <c r="G234" s="260"/>
      <c r="H234" s="260"/>
      <c r="I234" s="260"/>
      <c r="J234" s="260"/>
      <c r="K234" s="260"/>
      <c r="L234" s="260"/>
      <c r="M234" s="260"/>
    </row>
    <row r="235" spans="2:13" s="261" customFormat="1">
      <c r="B235" s="260"/>
      <c r="C235" s="260"/>
      <c r="D235" s="260"/>
      <c r="E235" s="260"/>
      <c r="F235" s="260"/>
      <c r="G235" s="260"/>
      <c r="H235" s="260"/>
      <c r="I235" s="260"/>
      <c r="J235" s="260"/>
      <c r="K235" s="260"/>
      <c r="L235" s="260"/>
      <c r="M235" s="260"/>
    </row>
    <row r="236" spans="2:13" s="261" customFormat="1">
      <c r="B236" s="260"/>
      <c r="C236" s="260"/>
      <c r="D236" s="260"/>
      <c r="E236" s="260"/>
      <c r="F236" s="260"/>
      <c r="G236" s="260"/>
      <c r="H236" s="260"/>
      <c r="I236" s="260"/>
      <c r="J236" s="260"/>
      <c r="K236" s="260"/>
      <c r="L236" s="260"/>
      <c r="M236" s="260"/>
    </row>
    <row r="237" spans="2:13" s="261" customFormat="1">
      <c r="B237" s="260"/>
      <c r="C237" s="260"/>
      <c r="D237" s="260"/>
      <c r="E237" s="260"/>
      <c r="F237" s="260"/>
      <c r="G237" s="260"/>
      <c r="H237" s="260"/>
      <c r="I237" s="260"/>
      <c r="J237" s="260"/>
      <c r="K237" s="260"/>
      <c r="L237" s="260"/>
      <c r="M237" s="260"/>
    </row>
    <row r="238" spans="2:13" s="261" customFormat="1">
      <c r="B238" s="260"/>
      <c r="C238" s="260"/>
      <c r="D238" s="260"/>
      <c r="E238" s="260"/>
      <c r="F238" s="260"/>
      <c r="G238" s="260"/>
      <c r="H238" s="260"/>
      <c r="I238" s="260"/>
      <c r="J238" s="260"/>
      <c r="K238" s="260"/>
      <c r="L238" s="260"/>
      <c r="M238" s="260"/>
    </row>
    <row r="239" spans="2:13" s="261" customFormat="1">
      <c r="B239" s="260"/>
      <c r="C239" s="260"/>
      <c r="D239" s="260"/>
      <c r="E239" s="260"/>
      <c r="F239" s="260"/>
      <c r="G239" s="260"/>
      <c r="H239" s="260"/>
      <c r="I239" s="260"/>
      <c r="J239" s="260"/>
      <c r="K239" s="260"/>
      <c r="L239" s="260"/>
      <c r="M239" s="260"/>
    </row>
    <row r="240" spans="2:13" s="261" customFormat="1">
      <c r="B240" s="260"/>
      <c r="C240" s="260"/>
      <c r="D240" s="260"/>
      <c r="E240" s="260"/>
      <c r="F240" s="260"/>
      <c r="G240" s="260"/>
      <c r="H240" s="260"/>
      <c r="I240" s="260"/>
      <c r="J240" s="260"/>
      <c r="K240" s="260"/>
      <c r="L240" s="260"/>
      <c r="M240" s="260"/>
    </row>
    <row r="241" spans="2:13" s="261" customFormat="1">
      <c r="B241" s="260"/>
      <c r="C241" s="260"/>
      <c r="D241" s="260"/>
      <c r="E241" s="260"/>
      <c r="F241" s="260"/>
      <c r="G241" s="260"/>
      <c r="H241" s="260"/>
      <c r="I241" s="260"/>
      <c r="J241" s="260"/>
      <c r="K241" s="260"/>
      <c r="L241" s="260"/>
      <c r="M241" s="260"/>
    </row>
    <row r="242" spans="2:13" s="261" customFormat="1">
      <c r="B242" s="260"/>
      <c r="C242" s="260"/>
      <c r="D242" s="260"/>
      <c r="E242" s="260"/>
      <c r="F242" s="260"/>
      <c r="G242" s="260"/>
      <c r="H242" s="260"/>
      <c r="I242" s="260"/>
      <c r="J242" s="260"/>
      <c r="K242" s="260"/>
      <c r="L242" s="260"/>
      <c r="M242" s="260"/>
    </row>
    <row r="243" spans="2:13" s="261" customFormat="1">
      <c r="B243" s="260"/>
      <c r="C243" s="260"/>
      <c r="D243" s="260"/>
      <c r="E243" s="260"/>
      <c r="F243" s="260"/>
      <c r="G243" s="260"/>
      <c r="H243" s="260"/>
      <c r="I243" s="260"/>
      <c r="J243" s="260"/>
      <c r="K243" s="260"/>
      <c r="L243" s="260"/>
      <c r="M243" s="260"/>
    </row>
    <row r="244" spans="2:13" s="261" customFormat="1">
      <c r="B244" s="260"/>
      <c r="C244" s="260"/>
      <c r="D244" s="260"/>
      <c r="E244" s="260"/>
      <c r="F244" s="260"/>
      <c r="G244" s="260"/>
      <c r="H244" s="260"/>
      <c r="I244" s="260"/>
      <c r="J244" s="260"/>
      <c r="K244" s="260"/>
      <c r="L244" s="260"/>
      <c r="M244" s="260"/>
    </row>
    <row r="245" spans="2:13" s="261" customFormat="1">
      <c r="B245" s="260"/>
      <c r="C245" s="260"/>
      <c r="D245" s="260"/>
      <c r="E245" s="260"/>
      <c r="F245" s="260"/>
      <c r="G245" s="260"/>
      <c r="H245" s="260"/>
      <c r="I245" s="260"/>
      <c r="J245" s="260"/>
      <c r="K245" s="260"/>
      <c r="L245" s="260"/>
      <c r="M245" s="260"/>
    </row>
    <row r="246" spans="2:13" s="261" customFormat="1">
      <c r="B246" s="260"/>
      <c r="C246" s="260"/>
      <c r="D246" s="260"/>
      <c r="E246" s="260"/>
      <c r="F246" s="260"/>
      <c r="G246" s="260"/>
      <c r="H246" s="260"/>
      <c r="I246" s="260"/>
      <c r="J246" s="260"/>
      <c r="K246" s="260"/>
      <c r="L246" s="260"/>
      <c r="M246" s="260"/>
    </row>
    <row r="247" spans="2:13" s="261" customFormat="1">
      <c r="B247" s="260"/>
      <c r="C247" s="260"/>
      <c r="D247" s="260"/>
      <c r="E247" s="260"/>
      <c r="F247" s="260"/>
      <c r="G247" s="260"/>
      <c r="H247" s="260"/>
      <c r="I247" s="260"/>
      <c r="J247" s="260"/>
      <c r="K247" s="260"/>
      <c r="L247" s="260"/>
      <c r="M247" s="260"/>
    </row>
    <row r="248" spans="2:13" s="261" customFormat="1">
      <c r="B248" s="260"/>
      <c r="C248" s="260"/>
      <c r="D248" s="260"/>
      <c r="E248" s="260"/>
      <c r="F248" s="260"/>
      <c r="G248" s="260"/>
      <c r="H248" s="260"/>
      <c r="I248" s="260"/>
      <c r="J248" s="260"/>
      <c r="K248" s="260"/>
      <c r="L248" s="260"/>
      <c r="M248" s="260"/>
    </row>
    <row r="249" spans="2:13" s="261" customFormat="1">
      <c r="B249" s="260"/>
      <c r="C249" s="260"/>
      <c r="D249" s="260"/>
      <c r="E249" s="260"/>
      <c r="F249" s="260"/>
      <c r="G249" s="260"/>
      <c r="H249" s="260"/>
      <c r="I249" s="260"/>
      <c r="J249" s="260"/>
      <c r="K249" s="260"/>
      <c r="L249" s="260"/>
      <c r="M249" s="260"/>
    </row>
    <row r="250" spans="2:13" s="261" customFormat="1">
      <c r="B250" s="260"/>
      <c r="C250" s="260"/>
      <c r="D250" s="260"/>
      <c r="E250" s="260"/>
      <c r="F250" s="260"/>
      <c r="G250" s="260"/>
      <c r="H250" s="260"/>
      <c r="I250" s="260"/>
      <c r="J250" s="260"/>
      <c r="K250" s="260"/>
      <c r="L250" s="260"/>
      <c r="M250" s="260"/>
    </row>
    <row r="251" spans="2:13" s="261" customFormat="1">
      <c r="B251" s="260"/>
      <c r="C251" s="260"/>
      <c r="D251" s="260"/>
      <c r="E251" s="260"/>
      <c r="F251" s="260"/>
      <c r="G251" s="260"/>
      <c r="H251" s="260"/>
      <c r="I251" s="260"/>
      <c r="J251" s="260"/>
      <c r="K251" s="260"/>
      <c r="L251" s="260"/>
      <c r="M251" s="260"/>
    </row>
    <row r="252" spans="2:13" s="261" customFormat="1">
      <c r="B252" s="260"/>
      <c r="C252" s="260"/>
      <c r="D252" s="260"/>
      <c r="E252" s="260"/>
      <c r="F252" s="260"/>
      <c r="G252" s="260"/>
      <c r="H252" s="260"/>
      <c r="I252" s="260"/>
      <c r="J252" s="260"/>
      <c r="K252" s="260"/>
      <c r="L252" s="260"/>
      <c r="M252" s="260"/>
    </row>
    <row r="253" spans="2:13" s="261" customFormat="1">
      <c r="B253" s="260"/>
      <c r="C253" s="260"/>
      <c r="D253" s="260"/>
      <c r="E253" s="260"/>
      <c r="F253" s="260"/>
      <c r="G253" s="260"/>
      <c r="H253" s="260"/>
      <c r="I253" s="260"/>
      <c r="J253" s="260"/>
      <c r="K253" s="260"/>
      <c r="L253" s="260"/>
      <c r="M253" s="260"/>
    </row>
    <row r="254" spans="2:13" s="261" customFormat="1">
      <c r="B254" s="260"/>
      <c r="C254" s="260"/>
      <c r="D254" s="260"/>
      <c r="E254" s="260"/>
      <c r="F254" s="260"/>
      <c r="G254" s="260"/>
      <c r="H254" s="260"/>
      <c r="I254" s="260"/>
      <c r="J254" s="260"/>
      <c r="K254" s="260"/>
      <c r="L254" s="260"/>
      <c r="M254" s="260"/>
    </row>
    <row r="255" spans="2:13" s="261" customFormat="1">
      <c r="B255" s="260"/>
      <c r="C255" s="260"/>
      <c r="D255" s="260"/>
      <c r="E255" s="260"/>
      <c r="F255" s="260"/>
      <c r="G255" s="260"/>
      <c r="H255" s="260"/>
      <c r="I255" s="260"/>
      <c r="J255" s="260"/>
      <c r="K255" s="260"/>
      <c r="L255" s="260"/>
      <c r="M255" s="260"/>
    </row>
    <row r="256" spans="2:13" s="261" customFormat="1">
      <c r="B256" s="260"/>
      <c r="C256" s="260"/>
      <c r="D256" s="260"/>
      <c r="E256" s="260"/>
      <c r="F256" s="260"/>
      <c r="G256" s="260"/>
      <c r="H256" s="260"/>
      <c r="I256" s="260"/>
      <c r="J256" s="260"/>
      <c r="K256" s="260"/>
      <c r="L256" s="260"/>
      <c r="M256" s="260"/>
    </row>
    <row r="257" spans="2:13" s="261" customFormat="1">
      <c r="B257" s="260"/>
      <c r="C257" s="260"/>
      <c r="D257" s="260"/>
      <c r="E257" s="260"/>
      <c r="F257" s="260"/>
      <c r="G257" s="260"/>
      <c r="H257" s="260"/>
      <c r="I257" s="260"/>
      <c r="J257" s="260"/>
      <c r="K257" s="260"/>
      <c r="L257" s="260"/>
      <c r="M257" s="260"/>
    </row>
    <row r="258" spans="2:13" s="261" customFormat="1">
      <c r="B258" s="260"/>
      <c r="C258" s="260"/>
      <c r="D258" s="260"/>
      <c r="E258" s="260"/>
      <c r="F258" s="260"/>
      <c r="G258" s="260"/>
      <c r="H258" s="260"/>
      <c r="I258" s="260"/>
      <c r="J258" s="260"/>
      <c r="K258" s="260"/>
      <c r="L258" s="260"/>
      <c r="M258" s="260"/>
    </row>
    <row r="259" spans="2:13" s="261" customFormat="1">
      <c r="B259" s="260"/>
      <c r="C259" s="260"/>
      <c r="D259" s="260"/>
      <c r="E259" s="260"/>
      <c r="F259" s="260"/>
      <c r="G259" s="260"/>
      <c r="H259" s="260"/>
      <c r="I259" s="260"/>
      <c r="J259" s="260"/>
      <c r="K259" s="260"/>
      <c r="L259" s="260"/>
      <c r="M259" s="260"/>
    </row>
    <row r="260" spans="2:13" s="261" customFormat="1">
      <c r="B260" s="260"/>
      <c r="C260" s="260"/>
      <c r="D260" s="260"/>
      <c r="E260" s="260"/>
      <c r="F260" s="260"/>
      <c r="G260" s="260"/>
      <c r="H260" s="260"/>
      <c r="I260" s="260"/>
      <c r="J260" s="260"/>
      <c r="K260" s="260"/>
      <c r="L260" s="260"/>
      <c r="M260" s="260"/>
    </row>
    <row r="261" spans="2:13" s="261" customFormat="1">
      <c r="B261" s="260"/>
      <c r="C261" s="260"/>
      <c r="D261" s="260"/>
      <c r="E261" s="260"/>
      <c r="F261" s="260"/>
      <c r="G261" s="260"/>
      <c r="H261" s="260"/>
      <c r="I261" s="260"/>
      <c r="J261" s="260"/>
      <c r="K261" s="260"/>
      <c r="L261" s="260"/>
      <c r="M261" s="260"/>
    </row>
    <row r="262" spans="2:13" s="261" customFormat="1">
      <c r="B262" s="260"/>
      <c r="C262" s="260"/>
      <c r="D262" s="260"/>
      <c r="E262" s="260"/>
      <c r="F262" s="260"/>
      <c r="G262" s="260"/>
      <c r="H262" s="260"/>
      <c r="I262" s="260"/>
      <c r="J262" s="260"/>
      <c r="K262" s="260"/>
      <c r="L262" s="260"/>
      <c r="M262" s="260"/>
    </row>
    <row r="263" spans="2:13" s="261" customFormat="1">
      <c r="B263" s="260"/>
      <c r="C263" s="260"/>
      <c r="D263" s="260"/>
      <c r="E263" s="260"/>
      <c r="F263" s="260"/>
      <c r="G263" s="260"/>
      <c r="H263" s="260"/>
      <c r="I263" s="260"/>
      <c r="J263" s="260"/>
      <c r="K263" s="260"/>
      <c r="L263" s="260"/>
      <c r="M263" s="260"/>
    </row>
    <row r="264" spans="2:13" s="261" customFormat="1">
      <c r="B264" s="260"/>
      <c r="C264" s="260"/>
      <c r="D264" s="260"/>
      <c r="E264" s="260"/>
      <c r="F264" s="260"/>
      <c r="G264" s="260"/>
      <c r="H264" s="260"/>
      <c r="I264" s="260"/>
      <c r="J264" s="260"/>
      <c r="K264" s="260"/>
      <c r="L264" s="260"/>
      <c r="M264" s="260"/>
    </row>
    <row r="265" spans="2:13" s="261" customFormat="1">
      <c r="B265" s="260"/>
      <c r="C265" s="260"/>
      <c r="D265" s="260"/>
      <c r="E265" s="260"/>
      <c r="F265" s="260"/>
      <c r="G265" s="260"/>
      <c r="H265" s="260"/>
      <c r="I265" s="260"/>
      <c r="J265" s="260"/>
      <c r="K265" s="260"/>
      <c r="L265" s="260"/>
      <c r="M265" s="260"/>
    </row>
    <row r="266" spans="2:13" s="261" customFormat="1">
      <c r="B266" s="260"/>
      <c r="C266" s="260"/>
      <c r="D266" s="260"/>
      <c r="E266" s="260"/>
      <c r="F266" s="260"/>
      <c r="G266" s="260"/>
      <c r="H266" s="260"/>
      <c r="I266" s="260"/>
      <c r="J266" s="260"/>
      <c r="K266" s="260"/>
      <c r="L266" s="260"/>
      <c r="M266" s="260"/>
    </row>
    <row r="267" spans="2:13" s="261" customFormat="1">
      <c r="B267" s="260"/>
      <c r="C267" s="260"/>
      <c r="D267" s="260"/>
      <c r="E267" s="260"/>
      <c r="F267" s="260"/>
      <c r="G267" s="260"/>
      <c r="H267" s="260"/>
      <c r="I267" s="260"/>
      <c r="J267" s="260"/>
      <c r="K267" s="260"/>
      <c r="L267" s="260"/>
      <c r="M267" s="260"/>
    </row>
    <row r="268" spans="2:13" s="261" customFormat="1">
      <c r="B268" s="260"/>
      <c r="C268" s="260"/>
      <c r="D268" s="260"/>
      <c r="E268" s="260"/>
      <c r="F268" s="260"/>
      <c r="G268" s="260"/>
      <c r="H268" s="260"/>
      <c r="I268" s="260"/>
      <c r="J268" s="260"/>
      <c r="K268" s="260"/>
      <c r="L268" s="260"/>
      <c r="M268" s="260"/>
    </row>
    <row r="269" spans="2:13" s="261" customFormat="1">
      <c r="B269" s="260"/>
      <c r="C269" s="260"/>
      <c r="D269" s="260"/>
      <c r="E269" s="260"/>
      <c r="F269" s="260"/>
      <c r="G269" s="260"/>
      <c r="H269" s="260"/>
      <c r="I269" s="260"/>
      <c r="J269" s="260"/>
      <c r="K269" s="260"/>
      <c r="L269" s="260"/>
      <c r="M269" s="260"/>
    </row>
    <row r="270" spans="2:13" s="261" customFormat="1">
      <c r="B270" s="260"/>
      <c r="C270" s="260"/>
      <c r="D270" s="260"/>
      <c r="E270" s="260"/>
      <c r="F270" s="260"/>
      <c r="G270" s="260"/>
      <c r="H270" s="260"/>
      <c r="I270" s="260"/>
      <c r="J270" s="260"/>
      <c r="K270" s="260"/>
      <c r="L270" s="260"/>
      <c r="M270" s="260"/>
    </row>
    <row r="271" spans="2:13" s="261" customFormat="1">
      <c r="B271" s="260"/>
      <c r="C271" s="260"/>
      <c r="D271" s="260"/>
      <c r="E271" s="260"/>
      <c r="F271" s="260"/>
      <c r="G271" s="260"/>
      <c r="H271" s="260"/>
      <c r="I271" s="260"/>
      <c r="J271" s="260"/>
      <c r="K271" s="260"/>
      <c r="L271" s="260"/>
      <c r="M271" s="260"/>
    </row>
    <row r="272" spans="2:13" s="261" customFormat="1">
      <c r="B272" s="260"/>
      <c r="C272" s="260"/>
      <c r="D272" s="260"/>
      <c r="E272" s="260"/>
      <c r="F272" s="260"/>
      <c r="G272" s="260"/>
      <c r="H272" s="260"/>
      <c r="I272" s="260"/>
      <c r="J272" s="260"/>
      <c r="K272" s="260"/>
      <c r="L272" s="260"/>
      <c r="M272" s="260"/>
    </row>
    <row r="273" spans="2:13" s="261" customFormat="1">
      <c r="B273" s="260"/>
      <c r="C273" s="260"/>
      <c r="D273" s="260"/>
      <c r="E273" s="260"/>
      <c r="F273" s="260"/>
      <c r="G273" s="260"/>
      <c r="H273" s="260"/>
      <c r="I273" s="260"/>
      <c r="J273" s="260"/>
      <c r="K273" s="260"/>
      <c r="L273" s="260"/>
      <c r="M273" s="260"/>
    </row>
    <row r="274" spans="2:13" s="261" customFormat="1">
      <c r="B274" s="260"/>
      <c r="C274" s="260"/>
      <c r="D274" s="260"/>
      <c r="E274" s="260"/>
      <c r="F274" s="260"/>
      <c r="G274" s="260"/>
      <c r="H274" s="260"/>
      <c r="I274" s="260"/>
      <c r="J274" s="260"/>
      <c r="K274" s="260"/>
      <c r="L274" s="260"/>
      <c r="M274" s="260"/>
    </row>
    <row r="275" spans="2:13" s="261" customFormat="1">
      <c r="B275" s="260"/>
      <c r="C275" s="260"/>
      <c r="D275" s="260"/>
      <c r="E275" s="260"/>
      <c r="F275" s="260"/>
      <c r="G275" s="260"/>
      <c r="H275" s="260"/>
      <c r="I275" s="260"/>
      <c r="J275" s="260"/>
      <c r="K275" s="260"/>
      <c r="L275" s="260"/>
      <c r="M275" s="260"/>
    </row>
    <row r="276" spans="2:13" s="261" customFormat="1">
      <c r="B276" s="260"/>
      <c r="C276" s="260"/>
      <c r="D276" s="260"/>
      <c r="E276" s="260"/>
      <c r="F276" s="260"/>
      <c r="G276" s="260"/>
      <c r="H276" s="260"/>
      <c r="I276" s="260"/>
      <c r="J276" s="260"/>
      <c r="K276" s="260"/>
      <c r="L276" s="260"/>
      <c r="M276" s="260"/>
    </row>
    <row r="277" spans="2:13" s="261" customFormat="1">
      <c r="B277" s="260"/>
      <c r="C277" s="260"/>
      <c r="D277" s="260"/>
      <c r="E277" s="260"/>
      <c r="F277" s="260"/>
      <c r="G277" s="260"/>
      <c r="H277" s="260"/>
      <c r="I277" s="260"/>
      <c r="J277" s="260"/>
      <c r="K277" s="260"/>
      <c r="L277" s="260"/>
      <c r="M277" s="260"/>
    </row>
    <row r="278" spans="2:13" s="261" customFormat="1">
      <c r="B278" s="260"/>
      <c r="C278" s="260"/>
      <c r="D278" s="260"/>
      <c r="E278" s="260"/>
      <c r="F278" s="260"/>
      <c r="G278" s="260"/>
      <c r="H278" s="260"/>
      <c r="I278" s="260"/>
      <c r="J278" s="260"/>
      <c r="K278" s="260"/>
      <c r="L278" s="260"/>
      <c r="M278" s="260"/>
    </row>
    <row r="279" spans="2:13" s="261" customFormat="1">
      <c r="B279" s="260"/>
      <c r="C279" s="260"/>
      <c r="D279" s="260"/>
      <c r="E279" s="260"/>
      <c r="F279" s="260"/>
      <c r="G279" s="260"/>
      <c r="H279" s="260"/>
      <c r="I279" s="260"/>
      <c r="J279" s="260"/>
      <c r="K279" s="260"/>
      <c r="L279" s="260"/>
      <c r="M279" s="260"/>
    </row>
    <row r="280" spans="2:13" s="261" customFormat="1">
      <c r="B280" s="260"/>
      <c r="C280" s="260"/>
      <c r="D280" s="260"/>
      <c r="E280" s="260"/>
      <c r="F280" s="260"/>
      <c r="G280" s="260"/>
      <c r="H280" s="260"/>
      <c r="I280" s="260"/>
      <c r="J280" s="260"/>
      <c r="K280" s="260"/>
      <c r="L280" s="260"/>
      <c r="M280" s="260"/>
    </row>
    <row r="281" spans="2:13" s="261" customFormat="1">
      <c r="B281" s="260"/>
      <c r="C281" s="260"/>
      <c r="D281" s="260"/>
      <c r="E281" s="260"/>
      <c r="F281" s="260"/>
      <c r="G281" s="260"/>
      <c r="H281" s="260"/>
      <c r="I281" s="260"/>
      <c r="J281" s="260"/>
      <c r="K281" s="260"/>
      <c r="L281" s="260"/>
      <c r="M281" s="260"/>
    </row>
    <row r="282" spans="2:13" s="261" customFormat="1">
      <c r="B282" s="260"/>
      <c r="C282" s="260"/>
      <c r="D282" s="260"/>
      <c r="E282" s="260"/>
      <c r="F282" s="260"/>
      <c r="G282" s="260"/>
      <c r="H282" s="260"/>
      <c r="I282" s="260"/>
      <c r="J282" s="260"/>
      <c r="K282" s="260"/>
      <c r="L282" s="260"/>
      <c r="M282" s="260"/>
    </row>
    <row r="283" spans="2:13" s="261" customFormat="1">
      <c r="B283" s="260"/>
      <c r="C283" s="260"/>
      <c r="D283" s="260"/>
      <c r="E283" s="260"/>
      <c r="F283" s="260"/>
      <c r="G283" s="260"/>
      <c r="H283" s="260"/>
      <c r="I283" s="260"/>
      <c r="J283" s="260"/>
      <c r="K283" s="260"/>
      <c r="L283" s="260"/>
      <c r="M283" s="260"/>
    </row>
    <row r="284" spans="2:13" s="261" customFormat="1">
      <c r="B284" s="260"/>
      <c r="C284" s="260"/>
      <c r="D284" s="260"/>
      <c r="E284" s="260"/>
      <c r="F284" s="260"/>
      <c r="G284" s="260"/>
      <c r="H284" s="260"/>
      <c r="I284" s="260"/>
      <c r="J284" s="260"/>
      <c r="K284" s="260"/>
      <c r="L284" s="260"/>
      <c r="M284" s="260"/>
    </row>
    <row r="285" spans="2:13" s="261" customFormat="1">
      <c r="B285" s="260"/>
      <c r="C285" s="260"/>
      <c r="D285" s="260"/>
      <c r="E285" s="260"/>
      <c r="F285" s="260"/>
      <c r="G285" s="260"/>
      <c r="H285" s="260"/>
      <c r="I285" s="260"/>
      <c r="J285" s="260"/>
      <c r="K285" s="260"/>
      <c r="L285" s="260"/>
      <c r="M285" s="260"/>
    </row>
    <row r="286" spans="2:13" s="261" customFormat="1">
      <c r="B286" s="260"/>
      <c r="C286" s="260"/>
      <c r="D286" s="260"/>
      <c r="E286" s="260"/>
      <c r="F286" s="260"/>
      <c r="G286" s="260"/>
      <c r="H286" s="260"/>
      <c r="I286" s="260"/>
      <c r="J286" s="260"/>
      <c r="K286" s="260"/>
      <c r="L286" s="260"/>
      <c r="M286" s="260"/>
    </row>
    <row r="287" spans="2:13" s="261" customFormat="1">
      <c r="B287" s="260"/>
      <c r="C287" s="260"/>
      <c r="D287" s="260"/>
      <c r="E287" s="260"/>
      <c r="F287" s="260"/>
      <c r="G287" s="260"/>
      <c r="H287" s="260"/>
      <c r="I287" s="260"/>
      <c r="J287" s="260"/>
      <c r="K287" s="260"/>
      <c r="L287" s="260"/>
      <c r="M287" s="260"/>
    </row>
    <row r="288" spans="2:13" s="261" customFormat="1">
      <c r="B288" s="260"/>
      <c r="C288" s="260"/>
      <c r="D288" s="260"/>
      <c r="E288" s="260"/>
      <c r="F288" s="260"/>
      <c r="G288" s="260"/>
      <c r="H288" s="260"/>
      <c r="I288" s="260"/>
      <c r="J288" s="260"/>
      <c r="K288" s="260"/>
      <c r="L288" s="260"/>
      <c r="M288" s="260"/>
    </row>
    <row r="289" spans="2:13" s="261" customFormat="1">
      <c r="B289" s="260"/>
      <c r="C289" s="260"/>
      <c r="D289" s="260"/>
      <c r="E289" s="260"/>
      <c r="F289" s="260"/>
      <c r="G289" s="260"/>
      <c r="H289" s="260"/>
      <c r="I289" s="260"/>
      <c r="J289" s="260"/>
      <c r="K289" s="260"/>
      <c r="L289" s="260"/>
      <c r="M289" s="260"/>
    </row>
    <row r="290" spans="2:13" s="261" customFormat="1">
      <c r="B290" s="260"/>
      <c r="C290" s="260"/>
      <c r="D290" s="260"/>
      <c r="E290" s="260"/>
      <c r="F290" s="260"/>
      <c r="G290" s="260"/>
      <c r="H290" s="260"/>
      <c r="I290" s="260"/>
      <c r="J290" s="260"/>
      <c r="K290" s="260"/>
      <c r="L290" s="260"/>
      <c r="M290" s="260"/>
    </row>
    <row r="291" spans="2:13" s="261" customFormat="1">
      <c r="B291" s="260"/>
      <c r="C291" s="260"/>
      <c r="D291" s="260"/>
      <c r="E291" s="260"/>
      <c r="F291" s="260"/>
      <c r="G291" s="260"/>
      <c r="H291" s="260"/>
      <c r="I291" s="260"/>
      <c r="J291" s="260"/>
      <c r="K291" s="260"/>
      <c r="L291" s="260"/>
      <c r="M291" s="260"/>
    </row>
    <row r="292" spans="2:13" s="261" customFormat="1">
      <c r="B292" s="260"/>
      <c r="C292" s="260"/>
      <c r="D292" s="260"/>
      <c r="E292" s="260"/>
      <c r="F292" s="260"/>
      <c r="G292" s="260"/>
      <c r="H292" s="260"/>
      <c r="I292" s="260"/>
      <c r="J292" s="260"/>
      <c r="K292" s="260"/>
      <c r="L292" s="260"/>
      <c r="M292" s="260"/>
    </row>
    <row r="293" spans="2:13" s="261" customFormat="1">
      <c r="B293" s="260"/>
      <c r="C293" s="260"/>
      <c r="D293" s="260"/>
      <c r="E293" s="260"/>
      <c r="F293" s="260"/>
      <c r="G293" s="260"/>
      <c r="H293" s="260"/>
      <c r="I293" s="260"/>
      <c r="J293" s="260"/>
      <c r="K293" s="260"/>
      <c r="L293" s="260"/>
      <c r="M293" s="260"/>
    </row>
    <row r="294" spans="2:13" s="261" customFormat="1">
      <c r="B294" s="260"/>
      <c r="C294" s="260"/>
      <c r="D294" s="260"/>
      <c r="E294" s="260"/>
      <c r="F294" s="260"/>
      <c r="G294" s="260"/>
      <c r="H294" s="260"/>
      <c r="I294" s="260"/>
      <c r="J294" s="260"/>
      <c r="K294" s="260"/>
      <c r="L294" s="260"/>
      <c r="M294" s="260"/>
    </row>
    <row r="295" spans="2:13" s="261" customFormat="1">
      <c r="B295" s="260"/>
      <c r="C295" s="260"/>
      <c r="D295" s="260"/>
      <c r="E295" s="260"/>
      <c r="F295" s="260"/>
      <c r="G295" s="260"/>
      <c r="H295" s="260"/>
      <c r="I295" s="260"/>
      <c r="J295" s="260"/>
      <c r="K295" s="260"/>
      <c r="L295" s="260"/>
      <c r="M295" s="260"/>
    </row>
    <row r="296" spans="2:13" s="261" customFormat="1">
      <c r="B296" s="260"/>
      <c r="C296" s="260"/>
      <c r="D296" s="260"/>
      <c r="E296" s="260"/>
      <c r="F296" s="260"/>
      <c r="G296" s="260"/>
      <c r="H296" s="260"/>
      <c r="I296" s="260"/>
      <c r="J296" s="260"/>
      <c r="K296" s="260"/>
      <c r="L296" s="260"/>
      <c r="M296" s="260"/>
    </row>
    <row r="297" spans="2:13" s="261" customFormat="1">
      <c r="B297" s="260"/>
      <c r="C297" s="260"/>
      <c r="D297" s="260"/>
      <c r="E297" s="260"/>
      <c r="F297" s="260"/>
      <c r="G297" s="260"/>
      <c r="H297" s="260"/>
      <c r="I297" s="260"/>
      <c r="J297" s="260"/>
      <c r="K297" s="260"/>
      <c r="L297" s="260"/>
      <c r="M297" s="260"/>
    </row>
    <row r="298" spans="2:13" s="261" customFormat="1">
      <c r="B298" s="260"/>
      <c r="C298" s="260"/>
      <c r="D298" s="260"/>
      <c r="E298" s="260"/>
      <c r="F298" s="260"/>
      <c r="G298" s="260"/>
      <c r="H298" s="260"/>
      <c r="I298" s="260"/>
      <c r="J298" s="260"/>
      <c r="K298" s="260"/>
      <c r="L298" s="260"/>
      <c r="M298" s="260"/>
    </row>
    <row r="299" spans="2:13" s="261" customFormat="1">
      <c r="B299" s="260"/>
      <c r="C299" s="260"/>
      <c r="D299" s="260"/>
      <c r="E299" s="260"/>
      <c r="F299" s="260"/>
      <c r="G299" s="260"/>
      <c r="H299" s="260"/>
      <c r="I299" s="260"/>
      <c r="J299" s="260"/>
      <c r="K299" s="260"/>
      <c r="L299" s="260"/>
      <c r="M299" s="260"/>
    </row>
    <row r="300" spans="2:13" s="261" customFormat="1">
      <c r="B300" s="260"/>
      <c r="C300" s="260"/>
      <c r="D300" s="260"/>
      <c r="E300" s="260"/>
      <c r="F300" s="260"/>
      <c r="G300" s="260"/>
      <c r="H300" s="260"/>
      <c r="I300" s="260"/>
      <c r="J300" s="260"/>
      <c r="K300" s="260"/>
      <c r="L300" s="260"/>
      <c r="M300" s="260"/>
    </row>
    <row r="301" spans="2:13" s="261" customFormat="1">
      <c r="B301" s="260"/>
      <c r="C301" s="260"/>
      <c r="D301" s="260"/>
      <c r="E301" s="260"/>
      <c r="F301" s="260"/>
      <c r="G301" s="260"/>
      <c r="H301" s="260"/>
      <c r="I301" s="260"/>
      <c r="J301" s="260"/>
      <c r="K301" s="260"/>
      <c r="L301" s="260"/>
      <c r="M301" s="260"/>
    </row>
    <row r="302" spans="2:13" s="261" customFormat="1">
      <c r="B302" s="260"/>
      <c r="C302" s="260"/>
      <c r="D302" s="260"/>
      <c r="E302" s="260"/>
      <c r="F302" s="260"/>
      <c r="G302" s="260"/>
      <c r="H302" s="260"/>
      <c r="I302" s="260"/>
      <c r="J302" s="260"/>
      <c r="K302" s="260"/>
      <c r="L302" s="260"/>
      <c r="M302" s="260"/>
    </row>
    <row r="303" spans="2:13" s="261" customFormat="1">
      <c r="B303" s="260"/>
      <c r="C303" s="260"/>
      <c r="D303" s="260"/>
      <c r="E303" s="260"/>
      <c r="F303" s="260"/>
      <c r="G303" s="260"/>
      <c r="H303" s="260"/>
      <c r="I303" s="260"/>
      <c r="J303" s="260"/>
      <c r="K303" s="260"/>
      <c r="L303" s="260"/>
      <c r="M303" s="260"/>
    </row>
    <row r="304" spans="2:13" s="261" customFormat="1">
      <c r="B304" s="260"/>
      <c r="C304" s="260"/>
      <c r="D304" s="260"/>
      <c r="E304" s="260"/>
      <c r="F304" s="260"/>
      <c r="G304" s="260"/>
      <c r="H304" s="260"/>
      <c r="I304" s="260"/>
      <c r="J304" s="260"/>
      <c r="K304" s="260"/>
      <c r="L304" s="260"/>
      <c r="M304" s="260"/>
    </row>
    <row r="305" spans="2:13" s="261" customFormat="1">
      <c r="B305" s="260"/>
      <c r="C305" s="260"/>
      <c r="D305" s="260"/>
      <c r="E305" s="260"/>
      <c r="F305" s="260"/>
      <c r="G305" s="260"/>
      <c r="H305" s="260"/>
      <c r="I305" s="260"/>
      <c r="J305" s="260"/>
      <c r="K305" s="260"/>
      <c r="L305" s="260"/>
      <c r="M305" s="260"/>
    </row>
    <row r="306" spans="2:13" s="261" customFormat="1">
      <c r="B306" s="260"/>
      <c r="C306" s="260"/>
      <c r="D306" s="260"/>
      <c r="E306" s="260"/>
      <c r="F306" s="260"/>
      <c r="G306" s="260"/>
      <c r="H306" s="260"/>
      <c r="I306" s="260"/>
      <c r="J306" s="260"/>
      <c r="K306" s="260"/>
      <c r="L306" s="260"/>
      <c r="M306" s="260"/>
    </row>
    <row r="307" spans="2:13" s="261" customFormat="1">
      <c r="B307" s="260"/>
      <c r="C307" s="260"/>
      <c r="D307" s="260"/>
      <c r="E307" s="260"/>
      <c r="F307" s="260"/>
      <c r="G307" s="260"/>
      <c r="H307" s="260"/>
      <c r="I307" s="260"/>
      <c r="J307" s="260"/>
      <c r="K307" s="260"/>
      <c r="L307" s="260"/>
      <c r="M307" s="260"/>
    </row>
    <row r="308" spans="2:13" s="261" customFormat="1">
      <c r="B308" s="260"/>
      <c r="C308" s="260"/>
      <c r="D308" s="260"/>
      <c r="E308" s="260"/>
      <c r="F308" s="260"/>
      <c r="G308" s="260"/>
      <c r="H308" s="260"/>
      <c r="I308" s="260"/>
      <c r="J308" s="260"/>
      <c r="K308" s="260"/>
      <c r="L308" s="260"/>
      <c r="M308" s="260"/>
    </row>
    <row r="309" spans="2:13" s="261" customFormat="1">
      <c r="B309" s="260"/>
      <c r="C309" s="260"/>
      <c r="D309" s="260"/>
      <c r="E309" s="260"/>
      <c r="F309" s="260"/>
      <c r="G309" s="260"/>
      <c r="H309" s="260"/>
      <c r="I309" s="260"/>
      <c r="J309" s="260"/>
      <c r="K309" s="260"/>
      <c r="L309" s="260"/>
      <c r="M309" s="260"/>
    </row>
    <row r="310" spans="2:13" s="261" customFormat="1">
      <c r="B310" s="260"/>
      <c r="C310" s="260"/>
      <c r="D310" s="260"/>
      <c r="E310" s="260"/>
      <c r="F310" s="260"/>
      <c r="G310" s="260"/>
      <c r="H310" s="260"/>
      <c r="I310" s="260"/>
      <c r="J310" s="260"/>
      <c r="K310" s="260"/>
      <c r="L310" s="260"/>
      <c r="M310" s="260"/>
    </row>
    <row r="311" spans="2:13" s="261" customFormat="1">
      <c r="B311" s="260"/>
      <c r="C311" s="260"/>
      <c r="D311" s="260"/>
      <c r="E311" s="260"/>
      <c r="F311" s="260"/>
      <c r="G311" s="260"/>
      <c r="H311" s="260"/>
      <c r="I311" s="260"/>
      <c r="J311" s="260"/>
      <c r="K311" s="260"/>
      <c r="L311" s="260"/>
      <c r="M311" s="260"/>
    </row>
    <row r="312" spans="2:13" s="261" customFormat="1">
      <c r="B312" s="260"/>
      <c r="C312" s="260"/>
      <c r="D312" s="260"/>
      <c r="E312" s="260"/>
      <c r="F312" s="260"/>
      <c r="G312" s="260"/>
      <c r="H312" s="260"/>
      <c r="I312" s="260"/>
      <c r="J312" s="260"/>
      <c r="K312" s="260"/>
      <c r="L312" s="260"/>
      <c r="M312" s="260"/>
    </row>
    <row r="313" spans="2:13" s="261" customFormat="1">
      <c r="B313" s="260"/>
      <c r="C313" s="260"/>
      <c r="D313" s="260"/>
      <c r="E313" s="260"/>
      <c r="F313" s="260"/>
      <c r="G313" s="260"/>
      <c r="H313" s="260"/>
      <c r="I313" s="260"/>
      <c r="J313" s="260"/>
      <c r="K313" s="260"/>
      <c r="L313" s="260"/>
      <c r="M313" s="260"/>
    </row>
    <row r="314" spans="2:13" s="261" customFormat="1">
      <c r="B314" s="260"/>
      <c r="C314" s="260"/>
      <c r="D314" s="260"/>
      <c r="E314" s="260"/>
      <c r="F314" s="260"/>
      <c r="G314" s="260"/>
      <c r="H314" s="260"/>
      <c r="I314" s="260"/>
      <c r="J314" s="260"/>
      <c r="K314" s="260"/>
      <c r="L314" s="260"/>
      <c r="M314" s="260"/>
    </row>
    <row r="315" spans="2:13" s="261" customFormat="1">
      <c r="B315" s="260"/>
      <c r="C315" s="260"/>
      <c r="D315" s="260"/>
      <c r="E315" s="260"/>
      <c r="F315" s="260"/>
      <c r="G315" s="260"/>
      <c r="H315" s="260"/>
      <c r="I315" s="260"/>
      <c r="J315" s="260"/>
      <c r="K315" s="260"/>
      <c r="L315" s="260"/>
      <c r="M315" s="260"/>
    </row>
    <row r="316" spans="2:13" s="261" customFormat="1">
      <c r="B316" s="260"/>
      <c r="C316" s="260"/>
      <c r="D316" s="260"/>
      <c r="E316" s="260"/>
      <c r="F316" s="260"/>
      <c r="G316" s="260"/>
      <c r="H316" s="260"/>
      <c r="I316" s="260"/>
      <c r="J316" s="260"/>
      <c r="K316" s="260"/>
      <c r="L316" s="260"/>
      <c r="M316" s="260"/>
    </row>
    <row r="317" spans="2:13" s="261" customFormat="1">
      <c r="B317" s="260"/>
      <c r="C317" s="260"/>
      <c r="D317" s="260"/>
      <c r="E317" s="260"/>
      <c r="F317" s="260"/>
      <c r="G317" s="260"/>
      <c r="H317" s="260"/>
      <c r="I317" s="260"/>
      <c r="J317" s="260"/>
      <c r="K317" s="260"/>
      <c r="L317" s="260"/>
      <c r="M317" s="260"/>
    </row>
    <row r="318" spans="2:13" s="261" customFormat="1">
      <c r="B318" s="260"/>
      <c r="C318" s="260"/>
      <c r="D318" s="260"/>
      <c r="E318" s="260"/>
      <c r="F318" s="260"/>
      <c r="G318" s="260"/>
      <c r="H318" s="260"/>
      <c r="I318" s="260"/>
      <c r="J318" s="260"/>
      <c r="K318" s="260"/>
      <c r="L318" s="260"/>
      <c r="M318" s="260"/>
    </row>
    <row r="319" spans="2:13" s="261" customFormat="1">
      <c r="B319" s="260"/>
      <c r="C319" s="260"/>
      <c r="D319" s="260"/>
      <c r="E319" s="260"/>
      <c r="F319" s="260"/>
      <c r="G319" s="260"/>
      <c r="H319" s="260"/>
      <c r="I319" s="260"/>
      <c r="J319" s="260"/>
      <c r="K319" s="260"/>
      <c r="L319" s="260"/>
      <c r="M319" s="260"/>
    </row>
    <row r="320" spans="2:13" s="261" customFormat="1">
      <c r="B320" s="260"/>
      <c r="C320" s="260"/>
      <c r="D320" s="260"/>
      <c r="E320" s="260"/>
      <c r="F320" s="260"/>
      <c r="G320" s="260"/>
      <c r="H320" s="260"/>
      <c r="I320" s="260"/>
      <c r="J320" s="260"/>
      <c r="K320" s="260"/>
      <c r="L320" s="260"/>
      <c r="M320" s="260"/>
    </row>
    <row r="321" spans="2:13" s="261" customFormat="1">
      <c r="B321" s="260"/>
      <c r="C321" s="260"/>
      <c r="D321" s="260"/>
      <c r="E321" s="260"/>
      <c r="F321" s="260"/>
      <c r="G321" s="260"/>
      <c r="H321" s="260"/>
      <c r="I321" s="260"/>
      <c r="J321" s="260"/>
      <c r="K321" s="260"/>
      <c r="L321" s="260"/>
      <c r="M321" s="260"/>
    </row>
    <row r="322" spans="2:13" s="261" customFormat="1">
      <c r="B322" s="260"/>
      <c r="C322" s="260"/>
      <c r="D322" s="260"/>
      <c r="E322" s="260"/>
      <c r="F322" s="260"/>
      <c r="G322" s="260"/>
      <c r="H322" s="260"/>
      <c r="I322" s="260"/>
      <c r="J322" s="260"/>
      <c r="K322" s="260"/>
      <c r="L322" s="260"/>
      <c r="M322" s="260"/>
    </row>
    <row r="323" spans="2:13" s="261" customFormat="1">
      <c r="B323" s="260"/>
      <c r="C323" s="260"/>
      <c r="D323" s="260"/>
      <c r="E323" s="260"/>
      <c r="F323" s="260"/>
      <c r="G323" s="260"/>
      <c r="H323" s="260"/>
      <c r="I323" s="260"/>
      <c r="J323" s="260"/>
      <c r="K323" s="260"/>
      <c r="L323" s="260"/>
      <c r="M323" s="260"/>
    </row>
    <row r="324" spans="2:13" s="261" customFormat="1">
      <c r="B324" s="260"/>
      <c r="C324" s="260"/>
      <c r="D324" s="260"/>
      <c r="E324" s="260"/>
      <c r="F324" s="260"/>
      <c r="G324" s="260"/>
      <c r="H324" s="260"/>
      <c r="I324" s="260"/>
      <c r="J324" s="260"/>
      <c r="K324" s="260"/>
      <c r="L324" s="260"/>
      <c r="M324" s="260"/>
    </row>
    <row r="325" spans="2:13" s="261" customFormat="1">
      <c r="B325" s="260"/>
      <c r="C325" s="260"/>
      <c r="D325" s="260"/>
      <c r="E325" s="260"/>
      <c r="F325" s="260"/>
      <c r="G325" s="260"/>
      <c r="H325" s="260"/>
      <c r="I325" s="260"/>
      <c r="J325" s="260"/>
      <c r="K325" s="260"/>
      <c r="L325" s="260"/>
      <c r="M325" s="260"/>
    </row>
  </sheetData>
  <sheetProtection password="D806" sheet="1" objects="1" scenarios="1"/>
  <pageMargins left="0.7" right="0.7" top="0.75" bottom="0.75" header="0.3" footer="0.3"/>
  <pageSetup orientation="portrait" r:id="rId1"/>
  <ignoredErrors>
    <ignoredError sqref="H17 L17 J21:M21 L19:M19 J23:M25 L22:M22 H19 H21 C20:E20 D19:E19 C22:E25 D21:E21" formula="1"/>
  </ignoredErrors>
  <legacyDrawing r:id="rId2"/>
</worksheet>
</file>

<file path=xl/worksheets/sheet11.xml><?xml version="1.0" encoding="utf-8"?>
<worksheet xmlns="http://schemas.openxmlformats.org/spreadsheetml/2006/main" xmlns:r="http://schemas.openxmlformats.org/officeDocument/2006/relationships">
  <dimension ref="A1:CH330"/>
  <sheetViews>
    <sheetView showGridLines="0" zoomScale="85" zoomScaleNormal="85" workbookViewId="0">
      <selection activeCell="A23" sqref="A23:XFD23"/>
    </sheetView>
  </sheetViews>
  <sheetFormatPr defaultRowHeight="14.4"/>
  <cols>
    <col min="1" max="1" width="21.33203125" customWidth="1"/>
    <col min="2" max="2" width="14" style="90" customWidth="1"/>
    <col min="3" max="3" width="12.5546875" style="90" customWidth="1"/>
    <col min="4" max="5" width="14.44140625" style="90" customWidth="1"/>
    <col min="6" max="6" width="12.5546875" style="90" customWidth="1"/>
    <col min="7" max="7" width="13.33203125" style="90" customWidth="1"/>
    <col min="8" max="8" width="11.6640625" style="90" customWidth="1"/>
    <col min="9" max="9" width="13.5546875" style="90" customWidth="1"/>
    <col min="10" max="10" width="11" style="90" customWidth="1"/>
    <col min="11" max="11" width="10.5546875" style="90" customWidth="1"/>
    <col min="12" max="13" width="10.6640625" style="90" customWidth="1"/>
    <col min="14" max="86" width="9.109375" style="239"/>
  </cols>
  <sheetData>
    <row r="1" spans="1:86" ht="18">
      <c r="A1" s="739" t="s">
        <v>36</v>
      </c>
    </row>
    <row r="3" spans="1:86">
      <c r="A3" s="21" t="s">
        <v>28</v>
      </c>
      <c r="B3" s="146"/>
      <c r="C3" s="147"/>
      <c r="E3" s="161" t="s">
        <v>50</v>
      </c>
      <c r="G3" s="148"/>
    </row>
    <row r="4" spans="1:86">
      <c r="A4" s="13" t="s">
        <v>39</v>
      </c>
      <c r="B4" s="150">
        <f>使用者输入值!B11</f>
        <v>0</v>
      </c>
      <c r="C4" s="151" t="s">
        <v>40</v>
      </c>
      <c r="E4" s="376" t="s">
        <v>52</v>
      </c>
      <c r="F4" s="155">
        <f>通用假设!B24</f>
        <v>80.5</v>
      </c>
      <c r="G4" s="207" t="s">
        <v>51</v>
      </c>
    </row>
    <row r="5" spans="1:86">
      <c r="A5" s="13" t="s">
        <v>37</v>
      </c>
      <c r="B5" s="150">
        <f>使用者输入值!B16</f>
        <v>0</v>
      </c>
      <c r="C5" s="151" t="s">
        <v>29</v>
      </c>
      <c r="E5" s="377"/>
      <c r="F5" s="157"/>
      <c r="G5" s="151"/>
    </row>
    <row r="6" spans="1:86">
      <c r="A6" s="10" t="s">
        <v>30</v>
      </c>
      <c r="B6" s="157">
        <f>使用者输入值!B15</f>
        <v>0.84</v>
      </c>
      <c r="C6" s="151" t="s">
        <v>31</v>
      </c>
      <c r="E6" s="377" t="s">
        <v>54</v>
      </c>
      <c r="F6" s="157">
        <f>通用假设!B25</f>
        <v>1017.1</v>
      </c>
      <c r="G6" s="151" t="s">
        <v>51</v>
      </c>
    </row>
    <row r="7" spans="1:86">
      <c r="A7" s="14" t="s">
        <v>32</v>
      </c>
      <c r="B7" s="199">
        <f>使用者输入值!B20</f>
        <v>0</v>
      </c>
      <c r="C7" s="154" t="s">
        <v>33</v>
      </c>
      <c r="E7" s="377" t="s">
        <v>55</v>
      </c>
      <c r="F7" s="157">
        <f>通用假设!B26</f>
        <v>106</v>
      </c>
      <c r="G7" s="151" t="s">
        <v>51</v>
      </c>
    </row>
    <row r="8" spans="1:86">
      <c r="A8" s="21" t="s">
        <v>34</v>
      </c>
      <c r="B8" s="155"/>
      <c r="C8" s="156"/>
      <c r="E8" s="377" t="s">
        <v>56</v>
      </c>
      <c r="F8" s="157">
        <f>通用假设!B27</f>
        <v>70.8</v>
      </c>
      <c r="G8" s="151" t="s">
        <v>51</v>
      </c>
    </row>
    <row r="9" spans="1:86" ht="15.6">
      <c r="A9" s="4" t="s">
        <v>38</v>
      </c>
      <c r="B9" s="157">
        <f>使用者输入值!B12</f>
        <v>0</v>
      </c>
      <c r="C9" s="158" t="s">
        <v>42</v>
      </c>
      <c r="E9" s="377" t="s">
        <v>57</v>
      </c>
      <c r="F9" s="157">
        <f>通用假设!B28</f>
        <v>75800.3</v>
      </c>
      <c r="G9" s="151" t="s">
        <v>51</v>
      </c>
    </row>
    <row r="10" spans="1:86" ht="28.5" customHeight="1">
      <c r="A10" s="19" t="s">
        <v>43</v>
      </c>
      <c r="B10" s="157">
        <f>使用者输入值!B13</f>
        <v>0.3</v>
      </c>
      <c r="C10" s="158" t="s">
        <v>35</v>
      </c>
      <c r="E10" s="377" t="s">
        <v>58</v>
      </c>
      <c r="F10" s="157">
        <f>通用假设!B29</f>
        <v>4.18</v>
      </c>
      <c r="G10" s="151" t="s">
        <v>51</v>
      </c>
    </row>
    <row r="11" spans="1:86" ht="29.25" customHeight="1">
      <c r="A11" s="19" t="s">
        <v>44</v>
      </c>
      <c r="B11" s="157">
        <f>使用者输入值!B14</f>
        <v>0.25</v>
      </c>
      <c r="C11" s="158" t="s">
        <v>35</v>
      </c>
      <c r="E11" s="378" t="s">
        <v>59</v>
      </c>
      <c r="F11" s="199">
        <f>通用假设!B30</f>
        <v>1.9</v>
      </c>
      <c r="G11" s="154" t="s">
        <v>51</v>
      </c>
    </row>
    <row r="12" spans="1:86">
      <c r="A12" s="14"/>
      <c r="B12" s="153"/>
      <c r="C12" s="154"/>
      <c r="D12" s="152"/>
      <c r="F12" s="159"/>
    </row>
    <row r="13" spans="1:86">
      <c r="A13" s="679" t="s">
        <v>41</v>
      </c>
      <c r="B13" s="680"/>
      <c r="C13" s="680"/>
      <c r="D13" s="177"/>
      <c r="E13" s="177"/>
      <c r="F13" s="177"/>
      <c r="G13" s="177"/>
    </row>
    <row r="14" spans="1:86" s="2" customFormat="1" ht="28.8">
      <c r="A14" s="379"/>
      <c r="B14" s="380" t="s">
        <v>208</v>
      </c>
      <c r="C14" s="380" t="s">
        <v>27</v>
      </c>
      <c r="D14" s="380" t="s">
        <v>219</v>
      </c>
      <c r="E14" s="380" t="s">
        <v>221</v>
      </c>
      <c r="F14" s="380" t="s">
        <v>25</v>
      </c>
      <c r="G14" s="381" t="s">
        <v>26</v>
      </c>
      <c r="H14" s="149"/>
      <c r="I14" s="149"/>
      <c r="J14" s="149"/>
      <c r="K14" s="149"/>
      <c r="L14" s="149"/>
      <c r="M14" s="149"/>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row>
    <row r="15" spans="1:86">
      <c r="A15" s="10" t="s">
        <v>47</v>
      </c>
      <c r="B15" s="150" t="e">
        <f>ROUNDUP('End Use in Cement'!C14/20,0)</f>
        <v>#DIV/0!</v>
      </c>
      <c r="C15" s="150" t="e">
        <f>ROUNDUP('End Use in Cement'!D14/20,0)</f>
        <v>#DIV/0!</v>
      </c>
      <c r="D15" s="150">
        <f>ROUNDUP('Treat_Anaer Dig+Ht Dry_0 Net E'!B20/20,0)</f>
        <v>0</v>
      </c>
      <c r="E15" s="162">
        <f>ROUNDUP('Treat DeWat+Ht Dry_0 Net Energy'!B10/20,0)</f>
        <v>0</v>
      </c>
      <c r="F15" s="150" t="e">
        <f>ROUNDUP('Treat DeWat+Heat Dry_User Def 1'!B11/20,0)</f>
        <v>#DIV/0!</v>
      </c>
      <c r="G15" s="151" t="e">
        <f>ROUNDUP('Treat DeWat+Heat Dry_User Def 2'!B12/20,0)</f>
        <v>#DIV/0!</v>
      </c>
    </row>
    <row r="16" spans="1:86">
      <c r="A16" s="10" t="s">
        <v>214</v>
      </c>
      <c r="B16" s="382" t="e">
        <f>(B15*$B$4*$B$10)+(B15*$B$4*$B$11)</f>
        <v>#DIV/0!</v>
      </c>
      <c r="C16" s="382" t="e">
        <f t="shared" ref="C16:G16" si="0">(C15*$B$4*$B$10)+(C15*$B$4*$B$11)</f>
        <v>#DIV/0!</v>
      </c>
      <c r="D16" s="382">
        <f t="shared" si="0"/>
        <v>0</v>
      </c>
      <c r="E16" s="382">
        <f t="shared" si="0"/>
        <v>0</v>
      </c>
      <c r="F16" s="382" t="e">
        <f t="shared" si="0"/>
        <v>#DIV/0!</v>
      </c>
      <c r="G16" s="385" t="e">
        <f t="shared" si="0"/>
        <v>#DIV/0!</v>
      </c>
    </row>
    <row r="17" spans="1:86">
      <c r="A17" s="10" t="s">
        <v>45</v>
      </c>
      <c r="B17" s="383" t="e">
        <f t="shared" ref="B17:G17" si="1">B16*$B$5</f>
        <v>#DIV/0!</v>
      </c>
      <c r="C17" s="383" t="e">
        <f t="shared" si="1"/>
        <v>#DIV/0!</v>
      </c>
      <c r="D17" s="383">
        <f t="shared" si="1"/>
        <v>0</v>
      </c>
      <c r="E17" s="383">
        <f t="shared" si="1"/>
        <v>0</v>
      </c>
      <c r="F17" s="383" t="e">
        <f t="shared" si="1"/>
        <v>#DIV/0!</v>
      </c>
      <c r="G17" s="386" t="e">
        <f t="shared" si="1"/>
        <v>#DIV/0!</v>
      </c>
    </row>
    <row r="18" spans="1:86">
      <c r="A18" s="14" t="s">
        <v>46</v>
      </c>
      <c r="B18" s="384" t="e">
        <f>B17*使用者输入值!$B$31</f>
        <v>#DIV/0!</v>
      </c>
      <c r="C18" s="384" t="e">
        <f>C17*使用者输入值!$B$31</f>
        <v>#DIV/0!</v>
      </c>
      <c r="D18" s="384">
        <f>D17*使用者输入值!$B$31</f>
        <v>0</v>
      </c>
      <c r="E18" s="384">
        <f>E17*使用者输入值!$B$31</f>
        <v>0</v>
      </c>
      <c r="F18" s="384" t="e">
        <f>F17*使用者输入值!$B$31</f>
        <v>#DIV/0!</v>
      </c>
      <c r="G18" s="387" t="e">
        <f>G17*使用者输入值!$B$31</f>
        <v>#DIV/0!</v>
      </c>
    </row>
    <row r="19" spans="1:86">
      <c r="A19" s="679" t="s">
        <v>48</v>
      </c>
      <c r="B19" s="679"/>
      <c r="C19" s="680"/>
    </row>
    <row r="20" spans="1:86" s="2" customFormat="1" ht="48.75" customHeight="1">
      <c r="A20" s="234"/>
      <c r="B20" s="388" t="s">
        <v>209</v>
      </c>
      <c r="C20" s="381" t="s">
        <v>248</v>
      </c>
      <c r="D20" s="388" t="s">
        <v>69</v>
      </c>
      <c r="E20" s="381" t="s">
        <v>70</v>
      </c>
      <c r="F20" s="388" t="s">
        <v>249</v>
      </c>
      <c r="G20" s="381" t="s">
        <v>250</v>
      </c>
      <c r="H20" s="388" t="s">
        <v>251</v>
      </c>
      <c r="I20" s="381" t="s">
        <v>252</v>
      </c>
      <c r="J20" s="388" t="s">
        <v>71</v>
      </c>
      <c r="K20" s="381" t="s">
        <v>72</v>
      </c>
      <c r="L20" s="388" t="s">
        <v>74</v>
      </c>
      <c r="M20" s="381" t="s">
        <v>73</v>
      </c>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row>
    <row r="21" spans="1:86">
      <c r="A21" s="232" t="s">
        <v>61</v>
      </c>
      <c r="B21" s="389" t="e">
        <f>($B$16*$B$7*F4)/1000000</f>
        <v>#DIV/0!</v>
      </c>
      <c r="C21" s="204" t="e">
        <f>B21*使用者输入值!$B$31</f>
        <v>#DIV/0!</v>
      </c>
      <c r="D21" s="389" t="e">
        <f>($C$16*$B$7*F4)/1000000</f>
        <v>#DIV/0!</v>
      </c>
      <c r="E21" s="204" t="e">
        <f>D21*使用者输入值!$B$31</f>
        <v>#DIV/0!</v>
      </c>
      <c r="F21" s="389">
        <f>($D$16*$B$7*F4)/1000000</f>
        <v>0</v>
      </c>
      <c r="G21" s="204">
        <f>F21*使用者输入值!$B$31</f>
        <v>0</v>
      </c>
      <c r="H21" s="389">
        <f>($E$16*$B$7*F4)/1000000</f>
        <v>0</v>
      </c>
      <c r="I21" s="204">
        <f>H21*使用者输入值!$B$31</f>
        <v>0</v>
      </c>
      <c r="J21" s="389" t="e">
        <f>($F$16*$B$7*F4)/1000000</f>
        <v>#DIV/0!</v>
      </c>
      <c r="K21" s="204" t="e">
        <f>J21*使用者输入值!$B$31</f>
        <v>#DIV/0!</v>
      </c>
      <c r="L21" s="389" t="e">
        <f>($G$16*$B$7*F4)/1000000</f>
        <v>#DIV/0!</v>
      </c>
      <c r="M21" s="204" t="e">
        <f>L21*使用者输入值!$B$31</f>
        <v>#DIV/0!</v>
      </c>
    </row>
    <row r="22" spans="1:86">
      <c r="A22" s="232" t="s">
        <v>62</v>
      </c>
      <c r="B22" s="389" t="e">
        <f t="shared" ref="B22:B27" si="2">($B$16*$B$7*F6)/1000000</f>
        <v>#DIV/0!</v>
      </c>
      <c r="C22" s="204" t="e">
        <f>B22*使用者输入值!$B$31</f>
        <v>#DIV/0!</v>
      </c>
      <c r="D22" s="389" t="e">
        <f t="shared" ref="D22:D27" si="3">($C$16*$B$7*F6)/1000000</f>
        <v>#DIV/0!</v>
      </c>
      <c r="E22" s="204" t="e">
        <f>D22*使用者输入值!$B$31</f>
        <v>#DIV/0!</v>
      </c>
      <c r="F22" s="389">
        <f t="shared" ref="F22:F27" si="4">($D$16*$B$7*F6)/1000000</f>
        <v>0</v>
      </c>
      <c r="G22" s="204">
        <f>F22*使用者输入值!$B$31</f>
        <v>0</v>
      </c>
      <c r="H22" s="389">
        <f t="shared" ref="H22:H27" si="5">($E$16*$B$7*F6)/1000000</f>
        <v>0</v>
      </c>
      <c r="I22" s="204">
        <f>H22*使用者输入值!$B$31</f>
        <v>0</v>
      </c>
      <c r="J22" s="389" t="e">
        <f t="shared" ref="J22:J27" si="6">($F$16*$B$7*F6)/1000000</f>
        <v>#DIV/0!</v>
      </c>
      <c r="K22" s="204" t="e">
        <f>J22*使用者输入值!$B$31</f>
        <v>#DIV/0!</v>
      </c>
      <c r="L22" s="389" t="e">
        <f t="shared" ref="L22:L27" si="7">($G$16*$B$7*F6)/1000000</f>
        <v>#DIV/0!</v>
      </c>
      <c r="M22" s="204" t="e">
        <f>L22*使用者输入值!$B$31</f>
        <v>#DIV/0!</v>
      </c>
    </row>
    <row r="23" spans="1:86">
      <c r="A23" s="232" t="s">
        <v>63</v>
      </c>
      <c r="B23" s="389" t="e">
        <f t="shared" si="2"/>
        <v>#DIV/0!</v>
      </c>
      <c r="C23" s="204" t="e">
        <f>B23*使用者输入值!$B$31</f>
        <v>#DIV/0!</v>
      </c>
      <c r="D23" s="389" t="e">
        <f t="shared" si="3"/>
        <v>#DIV/0!</v>
      </c>
      <c r="E23" s="204" t="e">
        <f>D23*使用者输入值!$B$31</f>
        <v>#DIV/0!</v>
      </c>
      <c r="F23" s="389">
        <f t="shared" si="4"/>
        <v>0</v>
      </c>
      <c r="G23" s="204">
        <f>F23*使用者输入值!$B$31</f>
        <v>0</v>
      </c>
      <c r="H23" s="389">
        <f t="shared" si="5"/>
        <v>0</v>
      </c>
      <c r="I23" s="204">
        <f>H23*使用者输入值!$B$31</f>
        <v>0</v>
      </c>
      <c r="J23" s="389" t="e">
        <f t="shared" si="6"/>
        <v>#DIV/0!</v>
      </c>
      <c r="K23" s="204" t="e">
        <f>J23*使用者输入值!$B$31</f>
        <v>#DIV/0!</v>
      </c>
      <c r="L23" s="389" t="e">
        <f t="shared" si="7"/>
        <v>#DIV/0!</v>
      </c>
      <c r="M23" s="204" t="e">
        <f>L23*使用者输入值!$B$31</f>
        <v>#DIV/0!</v>
      </c>
    </row>
    <row r="24" spans="1:86">
      <c r="A24" s="232" t="s">
        <v>64</v>
      </c>
      <c r="B24" s="389" t="e">
        <f t="shared" si="2"/>
        <v>#DIV/0!</v>
      </c>
      <c r="C24" s="204" t="e">
        <f>B24*使用者输入值!$B$31</f>
        <v>#DIV/0!</v>
      </c>
      <c r="D24" s="389" t="e">
        <f t="shared" si="3"/>
        <v>#DIV/0!</v>
      </c>
      <c r="E24" s="204" t="e">
        <f>D24*使用者输入值!$B$31</f>
        <v>#DIV/0!</v>
      </c>
      <c r="F24" s="389">
        <f t="shared" si="4"/>
        <v>0</v>
      </c>
      <c r="G24" s="204">
        <f>F24*使用者输入值!$B$31</f>
        <v>0</v>
      </c>
      <c r="H24" s="389">
        <f t="shared" si="5"/>
        <v>0</v>
      </c>
      <c r="I24" s="204">
        <f>H24*使用者输入值!$B$31</f>
        <v>0</v>
      </c>
      <c r="J24" s="389" t="e">
        <f t="shared" si="6"/>
        <v>#DIV/0!</v>
      </c>
      <c r="K24" s="204" t="e">
        <f>J24*使用者输入值!$B$31</f>
        <v>#DIV/0!</v>
      </c>
      <c r="L24" s="389" t="e">
        <f t="shared" si="7"/>
        <v>#DIV/0!</v>
      </c>
      <c r="M24" s="204" t="e">
        <f>L24*使用者输入值!$B$31</f>
        <v>#DIV/0!</v>
      </c>
    </row>
    <row r="25" spans="1:86" ht="15.6">
      <c r="A25" s="232" t="s">
        <v>67</v>
      </c>
      <c r="B25" s="389" t="e">
        <f t="shared" si="2"/>
        <v>#DIV/0!</v>
      </c>
      <c r="C25" s="204" t="e">
        <f>B25*使用者输入值!$B$31</f>
        <v>#DIV/0!</v>
      </c>
      <c r="D25" s="389" t="e">
        <f t="shared" si="3"/>
        <v>#DIV/0!</v>
      </c>
      <c r="E25" s="204" t="e">
        <f>D25*使用者输入值!$B$31</f>
        <v>#DIV/0!</v>
      </c>
      <c r="F25" s="389">
        <f t="shared" si="4"/>
        <v>0</v>
      </c>
      <c r="G25" s="204">
        <f>F25*使用者输入值!$B$31</f>
        <v>0</v>
      </c>
      <c r="H25" s="389">
        <f t="shared" si="5"/>
        <v>0</v>
      </c>
      <c r="I25" s="204">
        <f>H25*使用者输入值!$B$31</f>
        <v>0</v>
      </c>
      <c r="J25" s="389" t="e">
        <f t="shared" si="6"/>
        <v>#DIV/0!</v>
      </c>
      <c r="K25" s="204" t="e">
        <f>J25*使用者输入值!$B$31</f>
        <v>#DIV/0!</v>
      </c>
      <c r="L25" s="389" t="e">
        <f t="shared" si="7"/>
        <v>#DIV/0!</v>
      </c>
      <c r="M25" s="204" t="e">
        <f>L25*使用者输入值!$B$31</f>
        <v>#DIV/0!</v>
      </c>
    </row>
    <row r="26" spans="1:86">
      <c r="A26" s="232" t="s">
        <v>65</v>
      </c>
      <c r="B26" s="389" t="e">
        <f t="shared" si="2"/>
        <v>#DIV/0!</v>
      </c>
      <c r="C26" s="204" t="e">
        <f>B26*使用者输入值!$B$31</f>
        <v>#DIV/0!</v>
      </c>
      <c r="D26" s="389" t="e">
        <f t="shared" si="3"/>
        <v>#DIV/0!</v>
      </c>
      <c r="E26" s="204" t="e">
        <f>D26*使用者输入值!$B$31</f>
        <v>#DIV/0!</v>
      </c>
      <c r="F26" s="389">
        <f t="shared" si="4"/>
        <v>0</v>
      </c>
      <c r="G26" s="204">
        <f>F26*使用者输入值!$B$31</f>
        <v>0</v>
      </c>
      <c r="H26" s="389">
        <f t="shared" si="5"/>
        <v>0</v>
      </c>
      <c r="I26" s="204">
        <f>H26*使用者输入值!$B$31</f>
        <v>0</v>
      </c>
      <c r="J26" s="389" t="e">
        <f t="shared" si="6"/>
        <v>#DIV/0!</v>
      </c>
      <c r="K26" s="204" t="e">
        <f>J26*使用者输入值!$B$31</f>
        <v>#DIV/0!</v>
      </c>
      <c r="L26" s="389" t="e">
        <f t="shared" si="7"/>
        <v>#DIV/0!</v>
      </c>
      <c r="M26" s="204" t="e">
        <f>L26*使用者输入值!$B$31</f>
        <v>#DIV/0!</v>
      </c>
    </row>
    <row r="27" spans="1:86">
      <c r="A27" s="232" t="s">
        <v>66</v>
      </c>
      <c r="B27" s="389" t="e">
        <f t="shared" si="2"/>
        <v>#DIV/0!</v>
      </c>
      <c r="C27" s="204" t="e">
        <f>B27*使用者输入值!$B$31</f>
        <v>#DIV/0!</v>
      </c>
      <c r="D27" s="389" t="e">
        <f t="shared" si="3"/>
        <v>#DIV/0!</v>
      </c>
      <c r="E27" s="204" t="e">
        <f>D27*使用者输入值!$B$31</f>
        <v>#DIV/0!</v>
      </c>
      <c r="F27" s="389">
        <f t="shared" si="4"/>
        <v>0</v>
      </c>
      <c r="G27" s="204">
        <f>F27*使用者输入值!$B$31</f>
        <v>0</v>
      </c>
      <c r="H27" s="389">
        <f t="shared" si="5"/>
        <v>0</v>
      </c>
      <c r="I27" s="204">
        <f>H27*使用者输入值!$B$31</f>
        <v>0</v>
      </c>
      <c r="J27" s="389" t="e">
        <f t="shared" si="6"/>
        <v>#DIV/0!</v>
      </c>
      <c r="K27" s="204" t="e">
        <f>J27*使用者输入值!$B$31</f>
        <v>#DIV/0!</v>
      </c>
      <c r="L27" s="389" t="e">
        <f t="shared" si="7"/>
        <v>#DIV/0!</v>
      </c>
      <c r="M27" s="204" t="e">
        <f>L27*使用者输入值!$B$31</f>
        <v>#DIV/0!</v>
      </c>
    </row>
    <row r="28" spans="1:86">
      <c r="A28" s="232" t="s">
        <v>68</v>
      </c>
      <c r="B28" s="389" t="e">
        <f>SUM(B25:B27)</f>
        <v>#DIV/0!</v>
      </c>
      <c r="C28" s="204" t="e">
        <f>B28*使用者输入值!$B$31</f>
        <v>#DIV/0!</v>
      </c>
      <c r="D28" s="389" t="e">
        <f>SUM(D25:D27)</f>
        <v>#DIV/0!</v>
      </c>
      <c r="E28" s="204" t="e">
        <f>D28*使用者输入值!$B$31</f>
        <v>#DIV/0!</v>
      </c>
      <c r="F28" s="389">
        <f>SUM(F25:F27)</f>
        <v>0</v>
      </c>
      <c r="G28" s="204">
        <f>F28*使用者输入值!$B$31</f>
        <v>0</v>
      </c>
      <c r="H28" s="389">
        <f>SUM(H25:H27)</f>
        <v>0</v>
      </c>
      <c r="I28" s="204">
        <f>H28*使用者输入值!$B$31</f>
        <v>0</v>
      </c>
      <c r="J28" s="389" t="e">
        <f>SUM(J25:J27)</f>
        <v>#DIV/0!</v>
      </c>
      <c r="K28" s="204" t="e">
        <f>J28*使用者输入值!$B$31</f>
        <v>#DIV/0!</v>
      </c>
      <c r="L28" s="389" t="e">
        <f>SUM(L25:L27)</f>
        <v>#DIV/0!</v>
      </c>
      <c r="M28" s="204" t="e">
        <f>L28*使用者输入值!$B$31</f>
        <v>#DIV/0!</v>
      </c>
    </row>
    <row r="29" spans="1:86">
      <c r="A29" s="233" t="s">
        <v>126</v>
      </c>
      <c r="B29" s="390" t="e">
        <f>B16*$B$7</f>
        <v>#DIV/0!</v>
      </c>
      <c r="C29" s="230" t="e">
        <f>B29*使用者输入值!$B$31</f>
        <v>#DIV/0!</v>
      </c>
      <c r="D29" s="390" t="e">
        <f>C16*$B$7</f>
        <v>#DIV/0!</v>
      </c>
      <c r="E29" s="230" t="e">
        <f>D29*使用者输入值!$B$31</f>
        <v>#DIV/0!</v>
      </c>
      <c r="F29" s="390">
        <f>D16*B7</f>
        <v>0</v>
      </c>
      <c r="G29" s="230">
        <f>F29*使用者输入值!$B$31</f>
        <v>0</v>
      </c>
      <c r="H29" s="390">
        <f>E16*B7</f>
        <v>0</v>
      </c>
      <c r="I29" s="230">
        <f>H29*使用者输入值!$B$31</f>
        <v>0</v>
      </c>
      <c r="J29" s="390" t="e">
        <f>F16*B7</f>
        <v>#DIV/0!</v>
      </c>
      <c r="K29" s="230" t="e">
        <f>J29*使用者输入值!$B$31</f>
        <v>#DIV/0!</v>
      </c>
      <c r="L29" s="390" t="e">
        <f>G16*B7</f>
        <v>#DIV/0!</v>
      </c>
      <c r="M29" s="230" t="e">
        <f>L29*使用者输入值!$B$31</f>
        <v>#DIV/0!</v>
      </c>
    </row>
    <row r="30" spans="1:86" s="239" customFormat="1">
      <c r="B30" s="256"/>
      <c r="C30" s="256"/>
      <c r="D30" s="256"/>
      <c r="E30" s="256"/>
      <c r="F30" s="256"/>
      <c r="G30" s="256"/>
      <c r="H30" s="256"/>
      <c r="I30" s="256"/>
      <c r="J30" s="256"/>
      <c r="K30" s="256"/>
      <c r="L30" s="256"/>
      <c r="M30" s="256"/>
    </row>
    <row r="31" spans="1:86" s="239" customFormat="1">
      <c r="B31" s="256"/>
      <c r="C31" s="256"/>
      <c r="D31" s="256"/>
      <c r="E31" s="256"/>
      <c r="F31" s="256"/>
      <c r="G31" s="256"/>
      <c r="H31" s="256"/>
      <c r="I31" s="256"/>
      <c r="J31" s="256"/>
      <c r="K31" s="256"/>
      <c r="L31" s="256"/>
      <c r="M31" s="256"/>
    </row>
    <row r="32" spans="1:86" s="239" customFormat="1">
      <c r="B32" s="256"/>
      <c r="C32" s="256"/>
      <c r="D32" s="256"/>
      <c r="E32" s="256"/>
      <c r="F32" s="256"/>
      <c r="G32" s="256"/>
      <c r="H32" s="256"/>
      <c r="I32" s="256"/>
      <c r="J32" s="256"/>
      <c r="K32" s="256"/>
      <c r="L32" s="256"/>
      <c r="M32" s="256"/>
    </row>
    <row r="33" spans="2:13" s="239" customFormat="1">
      <c r="B33" s="256"/>
      <c r="C33" s="256"/>
      <c r="D33" s="256"/>
      <c r="E33" s="256"/>
      <c r="F33" s="256"/>
      <c r="G33" s="256"/>
      <c r="H33" s="256"/>
      <c r="I33" s="256"/>
      <c r="J33" s="256"/>
      <c r="K33" s="256"/>
      <c r="L33" s="256"/>
      <c r="M33" s="256"/>
    </row>
    <row r="34" spans="2:13" s="239" customFormat="1">
      <c r="B34" s="256"/>
      <c r="C34" s="256"/>
      <c r="D34" s="256"/>
      <c r="E34" s="256"/>
      <c r="F34" s="256"/>
      <c r="G34" s="256"/>
      <c r="H34" s="256"/>
      <c r="I34" s="256"/>
      <c r="J34" s="256"/>
      <c r="K34" s="256"/>
      <c r="L34" s="256"/>
      <c r="M34" s="256"/>
    </row>
    <row r="35" spans="2:13" s="239" customFormat="1">
      <c r="B35" s="256"/>
      <c r="C35" s="256"/>
      <c r="D35" s="256"/>
      <c r="E35" s="256"/>
      <c r="F35" s="256"/>
      <c r="G35" s="256"/>
      <c r="H35" s="256"/>
      <c r="I35" s="256"/>
      <c r="J35" s="256"/>
      <c r="K35" s="256"/>
      <c r="L35" s="256"/>
      <c r="M35" s="256"/>
    </row>
    <row r="36" spans="2:13" s="239" customFormat="1">
      <c r="B36" s="256"/>
      <c r="C36" s="256"/>
      <c r="D36" s="256"/>
      <c r="E36" s="256"/>
      <c r="F36" s="256"/>
      <c r="G36" s="256"/>
      <c r="H36" s="256"/>
      <c r="I36" s="256"/>
      <c r="J36" s="256"/>
      <c r="K36" s="256"/>
      <c r="L36" s="256"/>
      <c r="M36" s="256"/>
    </row>
    <row r="37" spans="2:13" s="239" customFormat="1">
      <c r="B37" s="256"/>
      <c r="C37" s="256"/>
      <c r="D37" s="256"/>
      <c r="E37" s="256"/>
      <c r="F37" s="256"/>
      <c r="G37" s="256"/>
      <c r="H37" s="256"/>
      <c r="I37" s="256"/>
      <c r="J37" s="256"/>
      <c r="K37" s="256"/>
      <c r="L37" s="256"/>
      <c r="M37" s="256"/>
    </row>
    <row r="38" spans="2:13" s="239" customFormat="1">
      <c r="B38" s="256"/>
      <c r="C38" s="256"/>
      <c r="D38" s="256"/>
      <c r="E38" s="256"/>
      <c r="F38" s="256"/>
      <c r="G38" s="256"/>
      <c r="H38" s="256"/>
      <c r="I38" s="256"/>
      <c r="J38" s="256"/>
      <c r="K38" s="256"/>
      <c r="L38" s="256"/>
      <c r="M38" s="256"/>
    </row>
    <row r="39" spans="2:13" s="239" customFormat="1">
      <c r="B39" s="256"/>
      <c r="C39" s="256"/>
      <c r="D39" s="256"/>
      <c r="E39" s="256"/>
      <c r="F39" s="256"/>
      <c r="G39" s="256"/>
      <c r="H39" s="256"/>
      <c r="I39" s="256"/>
      <c r="J39" s="256"/>
      <c r="K39" s="256"/>
      <c r="L39" s="256"/>
      <c r="M39" s="256"/>
    </row>
    <row r="40" spans="2:13" s="239" customFormat="1">
      <c r="B40" s="256"/>
      <c r="C40" s="256"/>
      <c r="D40" s="256"/>
      <c r="E40" s="256"/>
      <c r="F40" s="256"/>
      <c r="G40" s="256"/>
      <c r="H40" s="256"/>
      <c r="I40" s="256"/>
      <c r="J40" s="256"/>
      <c r="K40" s="256"/>
      <c r="L40" s="256"/>
      <c r="M40" s="256"/>
    </row>
    <row r="41" spans="2:13" s="239" customFormat="1">
      <c r="B41" s="256"/>
      <c r="C41" s="256"/>
      <c r="D41" s="256"/>
      <c r="E41" s="256"/>
      <c r="F41" s="256"/>
      <c r="G41" s="256"/>
      <c r="H41" s="256"/>
      <c r="I41" s="256"/>
      <c r="J41" s="256"/>
      <c r="K41" s="256"/>
      <c r="L41" s="256"/>
      <c r="M41" s="256"/>
    </row>
    <row r="42" spans="2:13" s="239" customFormat="1">
      <c r="B42" s="256"/>
      <c r="C42" s="256"/>
      <c r="D42" s="256"/>
      <c r="E42" s="256"/>
      <c r="F42" s="256"/>
      <c r="G42" s="256"/>
      <c r="H42" s="256"/>
      <c r="I42" s="256"/>
      <c r="J42" s="256"/>
      <c r="K42" s="256"/>
      <c r="L42" s="256"/>
      <c r="M42" s="256"/>
    </row>
    <row r="43" spans="2:13" s="239" customFormat="1">
      <c r="B43" s="256"/>
      <c r="C43" s="256"/>
      <c r="D43" s="256"/>
      <c r="E43" s="256"/>
      <c r="F43" s="256"/>
      <c r="G43" s="256"/>
      <c r="H43" s="256"/>
      <c r="I43" s="256"/>
      <c r="J43" s="256"/>
      <c r="K43" s="256"/>
      <c r="L43" s="256"/>
      <c r="M43" s="256"/>
    </row>
    <row r="44" spans="2:13" s="239" customFormat="1">
      <c r="B44" s="256"/>
      <c r="C44" s="256"/>
      <c r="D44" s="256"/>
      <c r="E44" s="256"/>
      <c r="F44" s="256"/>
      <c r="G44" s="256"/>
      <c r="H44" s="256"/>
      <c r="I44" s="256"/>
      <c r="J44" s="256"/>
      <c r="K44" s="256"/>
      <c r="L44" s="256"/>
      <c r="M44" s="256"/>
    </row>
    <row r="45" spans="2:13" s="239" customFormat="1">
      <c r="B45" s="256"/>
      <c r="C45" s="256"/>
      <c r="D45" s="256"/>
      <c r="E45" s="256"/>
      <c r="F45" s="256"/>
      <c r="G45" s="256"/>
      <c r="H45" s="256"/>
      <c r="I45" s="256"/>
      <c r="J45" s="256"/>
      <c r="K45" s="256"/>
      <c r="L45" s="256"/>
      <c r="M45" s="256"/>
    </row>
    <row r="46" spans="2:13" s="239" customFormat="1">
      <c r="B46" s="256"/>
      <c r="C46" s="256"/>
      <c r="D46" s="256"/>
      <c r="E46" s="256"/>
      <c r="F46" s="256"/>
      <c r="G46" s="256"/>
      <c r="H46" s="256"/>
      <c r="I46" s="256"/>
      <c r="J46" s="256"/>
      <c r="K46" s="256"/>
      <c r="L46" s="256"/>
      <c r="M46" s="256"/>
    </row>
    <row r="47" spans="2:13" s="239" customFormat="1">
      <c r="B47" s="256"/>
      <c r="C47" s="256"/>
      <c r="D47" s="256"/>
      <c r="E47" s="256"/>
      <c r="F47" s="256"/>
      <c r="G47" s="256"/>
      <c r="H47" s="256"/>
      <c r="I47" s="256"/>
      <c r="J47" s="256"/>
      <c r="K47" s="256"/>
      <c r="L47" s="256"/>
      <c r="M47" s="256"/>
    </row>
    <row r="48" spans="2:13" s="239" customFormat="1">
      <c r="B48" s="256"/>
      <c r="C48" s="256"/>
      <c r="D48" s="256"/>
      <c r="E48" s="256"/>
      <c r="F48" s="256"/>
      <c r="G48" s="256"/>
      <c r="H48" s="256"/>
      <c r="I48" s="256"/>
      <c r="J48" s="256"/>
      <c r="K48" s="256"/>
      <c r="L48" s="256"/>
      <c r="M48" s="256"/>
    </row>
    <row r="49" spans="2:13" s="239" customFormat="1">
      <c r="B49" s="256"/>
      <c r="C49" s="256"/>
      <c r="D49" s="256"/>
      <c r="E49" s="256"/>
      <c r="F49" s="256"/>
      <c r="G49" s="256"/>
      <c r="H49" s="256"/>
      <c r="I49" s="256"/>
      <c r="J49" s="256"/>
      <c r="K49" s="256"/>
      <c r="L49" s="256"/>
      <c r="M49" s="256"/>
    </row>
    <row r="50" spans="2:13" s="239" customFormat="1">
      <c r="B50" s="256"/>
      <c r="C50" s="256"/>
      <c r="D50" s="256"/>
      <c r="E50" s="256"/>
      <c r="F50" s="256"/>
      <c r="G50" s="256"/>
      <c r="H50" s="256"/>
      <c r="I50" s="256"/>
      <c r="J50" s="256"/>
      <c r="K50" s="256"/>
      <c r="L50" s="256"/>
      <c r="M50" s="256"/>
    </row>
    <row r="51" spans="2:13" s="239" customFormat="1">
      <c r="B51" s="256"/>
      <c r="C51" s="256"/>
      <c r="D51" s="256"/>
      <c r="E51" s="256"/>
      <c r="F51" s="256"/>
      <c r="G51" s="256"/>
      <c r="H51" s="256"/>
      <c r="I51" s="256"/>
      <c r="J51" s="256"/>
      <c r="K51" s="256"/>
      <c r="L51" s="256"/>
      <c r="M51" s="256"/>
    </row>
    <row r="52" spans="2:13" s="239" customFormat="1">
      <c r="B52" s="256"/>
      <c r="C52" s="256"/>
      <c r="D52" s="256"/>
      <c r="E52" s="256"/>
      <c r="F52" s="256"/>
      <c r="G52" s="256"/>
      <c r="H52" s="256"/>
      <c r="I52" s="256"/>
      <c r="J52" s="256"/>
      <c r="K52" s="256"/>
      <c r="L52" s="256"/>
      <c r="M52" s="256"/>
    </row>
    <row r="53" spans="2:13" s="239" customFormat="1">
      <c r="B53" s="256"/>
      <c r="C53" s="256"/>
      <c r="D53" s="256"/>
      <c r="E53" s="256"/>
      <c r="F53" s="256"/>
      <c r="G53" s="256"/>
      <c r="H53" s="256"/>
      <c r="I53" s="256"/>
      <c r="J53" s="256"/>
      <c r="K53" s="256"/>
      <c r="L53" s="256"/>
      <c r="M53" s="256"/>
    </row>
    <row r="54" spans="2:13" s="239" customFormat="1">
      <c r="B54" s="256"/>
      <c r="C54" s="256"/>
      <c r="D54" s="256"/>
      <c r="E54" s="256"/>
      <c r="F54" s="256"/>
      <c r="G54" s="256"/>
      <c r="H54" s="256"/>
      <c r="I54" s="256"/>
      <c r="J54" s="256"/>
      <c r="K54" s="256"/>
      <c r="L54" s="256"/>
      <c r="M54" s="256"/>
    </row>
    <row r="55" spans="2:13" s="239" customFormat="1">
      <c r="B55" s="256"/>
      <c r="C55" s="256"/>
      <c r="D55" s="256"/>
      <c r="E55" s="256"/>
      <c r="F55" s="256"/>
      <c r="G55" s="256"/>
      <c r="H55" s="256"/>
      <c r="I55" s="256"/>
      <c r="J55" s="256"/>
      <c r="K55" s="256"/>
      <c r="L55" s="256"/>
      <c r="M55" s="256"/>
    </row>
    <row r="56" spans="2:13" s="239" customFormat="1">
      <c r="B56" s="256"/>
      <c r="C56" s="256"/>
      <c r="D56" s="256"/>
      <c r="E56" s="256"/>
      <c r="F56" s="256"/>
      <c r="G56" s="256"/>
      <c r="H56" s="256"/>
      <c r="I56" s="256"/>
      <c r="J56" s="256"/>
      <c r="K56" s="256"/>
      <c r="L56" s="256"/>
      <c r="M56" s="256"/>
    </row>
    <row r="57" spans="2:13" s="239" customFormat="1">
      <c r="B57" s="256"/>
      <c r="C57" s="256"/>
      <c r="D57" s="256"/>
      <c r="E57" s="256"/>
      <c r="F57" s="256"/>
      <c r="G57" s="256"/>
      <c r="H57" s="256"/>
      <c r="I57" s="256"/>
      <c r="J57" s="256"/>
      <c r="K57" s="256"/>
      <c r="L57" s="256"/>
      <c r="M57" s="256"/>
    </row>
    <row r="58" spans="2:13" s="239" customFormat="1">
      <c r="B58" s="256"/>
      <c r="C58" s="256"/>
      <c r="D58" s="256"/>
      <c r="E58" s="256"/>
      <c r="F58" s="256"/>
      <c r="G58" s="256"/>
      <c r="H58" s="256"/>
      <c r="I58" s="256"/>
      <c r="J58" s="256"/>
      <c r="K58" s="256"/>
      <c r="L58" s="256"/>
      <c r="M58" s="256"/>
    </row>
    <row r="59" spans="2:13" s="239" customFormat="1">
      <c r="B59" s="256"/>
      <c r="C59" s="256"/>
      <c r="D59" s="256"/>
      <c r="E59" s="256"/>
      <c r="F59" s="256"/>
      <c r="G59" s="256"/>
      <c r="H59" s="256"/>
      <c r="I59" s="256"/>
      <c r="J59" s="256"/>
      <c r="K59" s="256"/>
      <c r="L59" s="256"/>
      <c r="M59" s="256"/>
    </row>
    <row r="60" spans="2:13" s="239" customFormat="1">
      <c r="B60" s="256"/>
      <c r="C60" s="256"/>
      <c r="D60" s="256"/>
      <c r="E60" s="256"/>
      <c r="F60" s="256"/>
      <c r="G60" s="256"/>
      <c r="H60" s="256"/>
      <c r="I60" s="256"/>
      <c r="J60" s="256"/>
      <c r="K60" s="256"/>
      <c r="L60" s="256"/>
      <c r="M60" s="256"/>
    </row>
    <row r="61" spans="2:13" s="239" customFormat="1">
      <c r="B61" s="256"/>
      <c r="C61" s="256"/>
      <c r="D61" s="256"/>
      <c r="E61" s="256"/>
      <c r="F61" s="256"/>
      <c r="G61" s="256"/>
      <c r="H61" s="256"/>
      <c r="I61" s="256"/>
      <c r="J61" s="256"/>
      <c r="K61" s="256"/>
      <c r="L61" s="256"/>
      <c r="M61" s="256"/>
    </row>
    <row r="62" spans="2:13" s="239" customFormat="1">
      <c r="B62" s="256"/>
      <c r="C62" s="256"/>
      <c r="D62" s="256"/>
      <c r="E62" s="256"/>
      <c r="F62" s="256"/>
      <c r="G62" s="256"/>
      <c r="H62" s="256"/>
      <c r="I62" s="256"/>
      <c r="J62" s="256"/>
      <c r="K62" s="256"/>
      <c r="L62" s="256"/>
      <c r="M62" s="256"/>
    </row>
    <row r="63" spans="2:13" s="239" customFormat="1">
      <c r="B63" s="256"/>
      <c r="C63" s="256"/>
      <c r="D63" s="256"/>
      <c r="E63" s="256"/>
      <c r="F63" s="256"/>
      <c r="G63" s="256"/>
      <c r="H63" s="256"/>
      <c r="I63" s="256"/>
      <c r="J63" s="256"/>
      <c r="K63" s="256"/>
      <c r="L63" s="256"/>
      <c r="M63" s="256"/>
    </row>
    <row r="64" spans="2:13" s="239" customFormat="1">
      <c r="B64" s="256"/>
      <c r="C64" s="256"/>
      <c r="D64" s="256"/>
      <c r="E64" s="256"/>
      <c r="F64" s="256"/>
      <c r="G64" s="256"/>
      <c r="H64" s="256"/>
      <c r="I64" s="256"/>
      <c r="J64" s="256"/>
      <c r="K64" s="256"/>
      <c r="L64" s="256"/>
      <c r="M64" s="256"/>
    </row>
    <row r="65" spans="2:13" s="239" customFormat="1">
      <c r="B65" s="256"/>
      <c r="C65" s="256"/>
      <c r="D65" s="256"/>
      <c r="E65" s="256"/>
      <c r="F65" s="256"/>
      <c r="G65" s="256"/>
      <c r="H65" s="256"/>
      <c r="I65" s="256"/>
      <c r="J65" s="256"/>
      <c r="K65" s="256"/>
      <c r="L65" s="256"/>
      <c r="M65" s="256"/>
    </row>
    <row r="66" spans="2:13" s="239" customFormat="1">
      <c r="B66" s="256"/>
      <c r="C66" s="256"/>
      <c r="D66" s="256"/>
      <c r="E66" s="256"/>
      <c r="F66" s="256"/>
      <c r="G66" s="256"/>
      <c r="H66" s="256"/>
      <c r="I66" s="256"/>
      <c r="J66" s="256"/>
      <c r="K66" s="256"/>
      <c r="L66" s="256"/>
      <c r="M66" s="256"/>
    </row>
    <row r="67" spans="2:13" s="239" customFormat="1">
      <c r="B67" s="256"/>
      <c r="C67" s="256"/>
      <c r="D67" s="256"/>
      <c r="E67" s="256"/>
      <c r="F67" s="256"/>
      <c r="G67" s="256"/>
      <c r="H67" s="256"/>
      <c r="I67" s="256"/>
      <c r="J67" s="256"/>
      <c r="K67" s="256"/>
      <c r="L67" s="256"/>
      <c r="M67" s="256"/>
    </row>
    <row r="68" spans="2:13" s="239" customFormat="1">
      <c r="B68" s="256"/>
      <c r="C68" s="256"/>
      <c r="D68" s="256"/>
      <c r="E68" s="256"/>
      <c r="F68" s="256"/>
      <c r="G68" s="256"/>
      <c r="H68" s="256"/>
      <c r="I68" s="256"/>
      <c r="J68" s="256"/>
      <c r="K68" s="256"/>
      <c r="L68" s="256"/>
      <c r="M68" s="256"/>
    </row>
    <row r="69" spans="2:13" s="239" customFormat="1">
      <c r="B69" s="256"/>
      <c r="C69" s="256"/>
      <c r="D69" s="256"/>
      <c r="E69" s="256"/>
      <c r="F69" s="256"/>
      <c r="G69" s="256"/>
      <c r="H69" s="256"/>
      <c r="I69" s="256"/>
      <c r="J69" s="256"/>
      <c r="K69" s="256"/>
      <c r="L69" s="256"/>
      <c r="M69" s="256"/>
    </row>
    <row r="70" spans="2:13" s="239" customFormat="1">
      <c r="B70" s="256"/>
      <c r="C70" s="256"/>
      <c r="D70" s="256"/>
      <c r="E70" s="256"/>
      <c r="F70" s="256"/>
      <c r="G70" s="256"/>
      <c r="H70" s="256"/>
      <c r="I70" s="256"/>
      <c r="J70" s="256"/>
      <c r="K70" s="256"/>
      <c r="L70" s="256"/>
      <c r="M70" s="256"/>
    </row>
    <row r="71" spans="2:13" s="239" customFormat="1">
      <c r="B71" s="256"/>
      <c r="C71" s="256"/>
      <c r="D71" s="256"/>
      <c r="E71" s="256"/>
      <c r="F71" s="256"/>
      <c r="G71" s="256"/>
      <c r="H71" s="256"/>
      <c r="I71" s="256"/>
      <c r="J71" s="256"/>
      <c r="K71" s="256"/>
      <c r="L71" s="256"/>
      <c r="M71" s="256"/>
    </row>
    <row r="72" spans="2:13" s="239" customFormat="1">
      <c r="B72" s="256"/>
      <c r="C72" s="256"/>
      <c r="D72" s="256"/>
      <c r="E72" s="256"/>
      <c r="F72" s="256"/>
      <c r="G72" s="256"/>
      <c r="H72" s="256"/>
      <c r="I72" s="256"/>
      <c r="J72" s="256"/>
      <c r="K72" s="256"/>
      <c r="L72" s="256"/>
      <c r="M72" s="256"/>
    </row>
    <row r="73" spans="2:13" s="239" customFormat="1">
      <c r="B73" s="256"/>
      <c r="C73" s="256"/>
      <c r="D73" s="256"/>
      <c r="E73" s="256"/>
      <c r="F73" s="256"/>
      <c r="G73" s="256"/>
      <c r="H73" s="256"/>
      <c r="I73" s="256"/>
      <c r="J73" s="256"/>
      <c r="K73" s="256"/>
      <c r="L73" s="256"/>
      <c r="M73" s="256"/>
    </row>
    <row r="74" spans="2:13" s="239" customFormat="1">
      <c r="B74" s="256"/>
      <c r="C74" s="256"/>
      <c r="D74" s="256"/>
      <c r="E74" s="256"/>
      <c r="F74" s="256"/>
      <c r="G74" s="256"/>
      <c r="H74" s="256"/>
      <c r="I74" s="256"/>
      <c r="J74" s="256"/>
      <c r="K74" s="256"/>
      <c r="L74" s="256"/>
      <c r="M74" s="256"/>
    </row>
    <row r="75" spans="2:13" s="239" customFormat="1">
      <c r="B75" s="256"/>
      <c r="C75" s="256"/>
      <c r="D75" s="256"/>
      <c r="E75" s="256"/>
      <c r="F75" s="256"/>
      <c r="G75" s="256"/>
      <c r="H75" s="256"/>
      <c r="I75" s="256"/>
      <c r="J75" s="256"/>
      <c r="K75" s="256"/>
      <c r="L75" s="256"/>
      <c r="M75" s="256"/>
    </row>
    <row r="76" spans="2:13" s="239" customFormat="1">
      <c r="B76" s="256"/>
      <c r="C76" s="256"/>
      <c r="D76" s="256"/>
      <c r="E76" s="256"/>
      <c r="F76" s="256"/>
      <c r="G76" s="256"/>
      <c r="H76" s="256"/>
      <c r="I76" s="256"/>
      <c r="J76" s="256"/>
      <c r="K76" s="256"/>
      <c r="L76" s="256"/>
      <c r="M76" s="256"/>
    </row>
    <row r="77" spans="2:13" s="239" customFormat="1">
      <c r="B77" s="256"/>
      <c r="C77" s="256"/>
      <c r="D77" s="256"/>
      <c r="E77" s="256"/>
      <c r="F77" s="256"/>
      <c r="G77" s="256"/>
      <c r="H77" s="256"/>
      <c r="I77" s="256"/>
      <c r="J77" s="256"/>
      <c r="K77" s="256"/>
      <c r="L77" s="256"/>
      <c r="M77" s="256"/>
    </row>
    <row r="78" spans="2:13" s="239" customFormat="1">
      <c r="B78" s="256"/>
      <c r="C78" s="256"/>
      <c r="D78" s="256"/>
      <c r="E78" s="256"/>
      <c r="F78" s="256"/>
      <c r="G78" s="256"/>
      <c r="H78" s="256"/>
      <c r="I78" s="256"/>
      <c r="J78" s="256"/>
      <c r="K78" s="256"/>
      <c r="L78" s="256"/>
      <c r="M78" s="256"/>
    </row>
    <row r="79" spans="2:13" s="239" customFormat="1">
      <c r="B79" s="256"/>
      <c r="C79" s="256"/>
      <c r="D79" s="256"/>
      <c r="E79" s="256"/>
      <c r="F79" s="256"/>
      <c r="G79" s="256"/>
      <c r="H79" s="256"/>
      <c r="I79" s="256"/>
      <c r="J79" s="256"/>
      <c r="K79" s="256"/>
      <c r="L79" s="256"/>
      <c r="M79" s="256"/>
    </row>
    <row r="80" spans="2:13" s="239" customFormat="1">
      <c r="B80" s="256"/>
      <c r="C80" s="256"/>
      <c r="D80" s="256"/>
      <c r="E80" s="256"/>
      <c r="F80" s="256"/>
      <c r="G80" s="256"/>
      <c r="H80" s="256"/>
      <c r="I80" s="256"/>
      <c r="J80" s="256"/>
      <c r="K80" s="256"/>
      <c r="L80" s="256"/>
      <c r="M80" s="256"/>
    </row>
    <row r="81" spans="2:13" s="239" customFormat="1">
      <c r="B81" s="256"/>
      <c r="C81" s="256"/>
      <c r="D81" s="256"/>
      <c r="E81" s="256"/>
      <c r="F81" s="256"/>
      <c r="G81" s="256"/>
      <c r="H81" s="256"/>
      <c r="I81" s="256"/>
      <c r="J81" s="256"/>
      <c r="K81" s="256"/>
      <c r="L81" s="256"/>
      <c r="M81" s="256"/>
    </row>
    <row r="82" spans="2:13" s="239" customFormat="1">
      <c r="B82" s="256"/>
      <c r="C82" s="256"/>
      <c r="D82" s="256"/>
      <c r="E82" s="256"/>
      <c r="F82" s="256"/>
      <c r="G82" s="256"/>
      <c r="H82" s="256"/>
      <c r="I82" s="256"/>
      <c r="J82" s="256"/>
      <c r="K82" s="256"/>
      <c r="L82" s="256"/>
      <c r="M82" s="256"/>
    </row>
    <row r="83" spans="2:13" s="239" customFormat="1">
      <c r="B83" s="256"/>
      <c r="C83" s="256"/>
      <c r="D83" s="256"/>
      <c r="E83" s="256"/>
      <c r="F83" s="256"/>
      <c r="G83" s="256"/>
      <c r="H83" s="256"/>
      <c r="I83" s="256"/>
      <c r="J83" s="256"/>
      <c r="K83" s="256"/>
      <c r="L83" s="256"/>
      <c r="M83" s="256"/>
    </row>
    <row r="84" spans="2:13" s="239" customFormat="1">
      <c r="B84" s="256"/>
      <c r="C84" s="256"/>
      <c r="D84" s="256"/>
      <c r="E84" s="256"/>
      <c r="F84" s="256"/>
      <c r="G84" s="256"/>
      <c r="H84" s="256"/>
      <c r="I84" s="256"/>
      <c r="J84" s="256"/>
      <c r="K84" s="256"/>
      <c r="L84" s="256"/>
      <c r="M84" s="256"/>
    </row>
    <row r="85" spans="2:13" s="239" customFormat="1">
      <c r="B85" s="256"/>
      <c r="C85" s="256"/>
      <c r="D85" s="256"/>
      <c r="E85" s="256"/>
      <c r="F85" s="256"/>
      <c r="G85" s="256"/>
      <c r="H85" s="256"/>
      <c r="I85" s="256"/>
      <c r="J85" s="256"/>
      <c r="K85" s="256"/>
      <c r="L85" s="256"/>
      <c r="M85" s="256"/>
    </row>
    <row r="86" spans="2:13" s="239" customFormat="1">
      <c r="B86" s="256"/>
      <c r="C86" s="256"/>
      <c r="D86" s="256"/>
      <c r="E86" s="256"/>
      <c r="F86" s="256"/>
      <c r="G86" s="256"/>
      <c r="H86" s="256"/>
      <c r="I86" s="256"/>
      <c r="J86" s="256"/>
      <c r="K86" s="256"/>
      <c r="L86" s="256"/>
      <c r="M86" s="256"/>
    </row>
    <row r="87" spans="2:13" s="239" customFormat="1">
      <c r="B87" s="256"/>
      <c r="C87" s="256"/>
      <c r="D87" s="256"/>
      <c r="E87" s="256"/>
      <c r="F87" s="256"/>
      <c r="G87" s="256"/>
      <c r="H87" s="256"/>
      <c r="I87" s="256"/>
      <c r="J87" s="256"/>
      <c r="K87" s="256"/>
      <c r="L87" s="256"/>
      <c r="M87" s="256"/>
    </row>
    <row r="88" spans="2:13" s="239" customFormat="1">
      <c r="B88" s="256"/>
      <c r="C88" s="256"/>
      <c r="D88" s="256"/>
      <c r="E88" s="256"/>
      <c r="F88" s="256"/>
      <c r="G88" s="256"/>
      <c r="H88" s="256"/>
      <c r="I88" s="256"/>
      <c r="J88" s="256"/>
      <c r="K88" s="256"/>
      <c r="L88" s="256"/>
      <c r="M88" s="256"/>
    </row>
    <row r="89" spans="2:13" s="239" customFormat="1">
      <c r="B89" s="256"/>
      <c r="C89" s="256"/>
      <c r="D89" s="256"/>
      <c r="E89" s="256"/>
      <c r="F89" s="256"/>
      <c r="G89" s="256"/>
      <c r="H89" s="256"/>
      <c r="I89" s="256"/>
      <c r="J89" s="256"/>
      <c r="K89" s="256"/>
      <c r="L89" s="256"/>
      <c r="M89" s="256"/>
    </row>
    <row r="90" spans="2:13" s="239" customFormat="1">
      <c r="B90" s="256"/>
      <c r="C90" s="256"/>
      <c r="D90" s="256"/>
      <c r="E90" s="256"/>
      <c r="F90" s="256"/>
      <c r="G90" s="256"/>
      <c r="H90" s="256"/>
      <c r="I90" s="256"/>
      <c r="J90" s="256"/>
      <c r="K90" s="256"/>
      <c r="L90" s="256"/>
      <c r="M90" s="256"/>
    </row>
    <row r="91" spans="2:13" s="239" customFormat="1">
      <c r="B91" s="256"/>
      <c r="C91" s="256"/>
      <c r="D91" s="256"/>
      <c r="E91" s="256"/>
      <c r="F91" s="256"/>
      <c r="G91" s="256"/>
      <c r="H91" s="256"/>
      <c r="I91" s="256"/>
      <c r="J91" s="256"/>
      <c r="K91" s="256"/>
      <c r="L91" s="256"/>
      <c r="M91" s="256"/>
    </row>
    <row r="92" spans="2:13" s="239" customFormat="1">
      <c r="B92" s="256"/>
      <c r="C92" s="256"/>
      <c r="D92" s="256"/>
      <c r="E92" s="256"/>
      <c r="F92" s="256"/>
      <c r="G92" s="256"/>
      <c r="H92" s="256"/>
      <c r="I92" s="256"/>
      <c r="J92" s="256"/>
      <c r="K92" s="256"/>
      <c r="L92" s="256"/>
      <c r="M92" s="256"/>
    </row>
    <row r="93" spans="2:13" s="239" customFormat="1">
      <c r="B93" s="256"/>
      <c r="C93" s="256"/>
      <c r="D93" s="256"/>
      <c r="E93" s="256"/>
      <c r="F93" s="256"/>
      <c r="G93" s="256"/>
      <c r="H93" s="256"/>
      <c r="I93" s="256"/>
      <c r="J93" s="256"/>
      <c r="K93" s="256"/>
      <c r="L93" s="256"/>
      <c r="M93" s="256"/>
    </row>
    <row r="94" spans="2:13" s="239" customFormat="1">
      <c r="B94" s="256"/>
      <c r="C94" s="256"/>
      <c r="D94" s="256"/>
      <c r="E94" s="256"/>
      <c r="F94" s="256"/>
      <c r="G94" s="256"/>
      <c r="H94" s="256"/>
      <c r="I94" s="256"/>
      <c r="J94" s="256"/>
      <c r="K94" s="256"/>
      <c r="L94" s="256"/>
      <c r="M94" s="256"/>
    </row>
    <row r="95" spans="2:13" s="239" customFormat="1">
      <c r="B95" s="256"/>
      <c r="C95" s="256"/>
      <c r="D95" s="256"/>
      <c r="E95" s="256"/>
      <c r="F95" s="256"/>
      <c r="G95" s="256"/>
      <c r="H95" s="256"/>
      <c r="I95" s="256"/>
      <c r="J95" s="256"/>
      <c r="K95" s="256"/>
      <c r="L95" s="256"/>
      <c r="M95" s="256"/>
    </row>
    <row r="96" spans="2:13" s="239" customFormat="1">
      <c r="B96" s="256"/>
      <c r="C96" s="256"/>
      <c r="D96" s="256"/>
      <c r="E96" s="256"/>
      <c r="F96" s="256"/>
      <c r="G96" s="256"/>
      <c r="H96" s="256"/>
      <c r="I96" s="256"/>
      <c r="J96" s="256"/>
      <c r="K96" s="256"/>
      <c r="L96" s="256"/>
      <c r="M96" s="256"/>
    </row>
    <row r="97" spans="2:13" s="239" customFormat="1">
      <c r="B97" s="256"/>
      <c r="C97" s="256"/>
      <c r="D97" s="256"/>
      <c r="E97" s="256"/>
      <c r="F97" s="256"/>
      <c r="G97" s="256"/>
      <c r="H97" s="256"/>
      <c r="I97" s="256"/>
      <c r="J97" s="256"/>
      <c r="K97" s="256"/>
      <c r="L97" s="256"/>
      <c r="M97" s="256"/>
    </row>
    <row r="98" spans="2:13" s="239" customFormat="1">
      <c r="B98" s="256"/>
      <c r="C98" s="256"/>
      <c r="D98" s="256"/>
      <c r="E98" s="256"/>
      <c r="F98" s="256"/>
      <c r="G98" s="256"/>
      <c r="H98" s="256"/>
      <c r="I98" s="256"/>
      <c r="J98" s="256"/>
      <c r="K98" s="256"/>
      <c r="L98" s="256"/>
      <c r="M98" s="256"/>
    </row>
    <row r="99" spans="2:13" s="239" customFormat="1">
      <c r="B99" s="256"/>
      <c r="C99" s="256"/>
      <c r="D99" s="256"/>
      <c r="E99" s="256"/>
      <c r="F99" s="256"/>
      <c r="G99" s="256"/>
      <c r="H99" s="256"/>
      <c r="I99" s="256"/>
      <c r="J99" s="256"/>
      <c r="K99" s="256"/>
      <c r="L99" s="256"/>
      <c r="M99" s="256"/>
    </row>
    <row r="100" spans="2:13" s="239" customFormat="1">
      <c r="B100" s="256"/>
      <c r="C100" s="256"/>
      <c r="D100" s="256"/>
      <c r="E100" s="256"/>
      <c r="F100" s="256"/>
      <c r="G100" s="256"/>
      <c r="H100" s="256"/>
      <c r="I100" s="256"/>
      <c r="J100" s="256"/>
      <c r="K100" s="256"/>
      <c r="L100" s="256"/>
      <c r="M100" s="256"/>
    </row>
    <row r="101" spans="2:13" s="239" customFormat="1">
      <c r="B101" s="256"/>
      <c r="C101" s="256"/>
      <c r="D101" s="256"/>
      <c r="E101" s="256"/>
      <c r="F101" s="256"/>
      <c r="G101" s="256"/>
      <c r="H101" s="256"/>
      <c r="I101" s="256"/>
      <c r="J101" s="256"/>
      <c r="K101" s="256"/>
      <c r="L101" s="256"/>
      <c r="M101" s="256"/>
    </row>
    <row r="102" spans="2:13" s="239" customFormat="1">
      <c r="B102" s="256"/>
      <c r="C102" s="256"/>
      <c r="D102" s="256"/>
      <c r="E102" s="256"/>
      <c r="F102" s="256"/>
      <c r="G102" s="256"/>
      <c r="H102" s="256"/>
      <c r="I102" s="256"/>
      <c r="J102" s="256"/>
      <c r="K102" s="256"/>
      <c r="L102" s="256"/>
      <c r="M102" s="256"/>
    </row>
    <row r="103" spans="2:13" s="239" customFormat="1">
      <c r="B103" s="256"/>
      <c r="C103" s="256"/>
      <c r="D103" s="256"/>
      <c r="E103" s="256"/>
      <c r="F103" s="256"/>
      <c r="G103" s="256"/>
      <c r="H103" s="256"/>
      <c r="I103" s="256"/>
      <c r="J103" s="256"/>
      <c r="K103" s="256"/>
      <c r="L103" s="256"/>
      <c r="M103" s="256"/>
    </row>
    <row r="104" spans="2:13" s="239" customFormat="1">
      <c r="B104" s="256"/>
      <c r="C104" s="256"/>
      <c r="D104" s="256"/>
      <c r="E104" s="256"/>
      <c r="F104" s="256"/>
      <c r="G104" s="256"/>
      <c r="H104" s="256"/>
      <c r="I104" s="256"/>
      <c r="J104" s="256"/>
      <c r="K104" s="256"/>
      <c r="L104" s="256"/>
      <c r="M104" s="256"/>
    </row>
    <row r="105" spans="2:13" s="239" customFormat="1">
      <c r="B105" s="256"/>
      <c r="C105" s="256"/>
      <c r="D105" s="256"/>
      <c r="E105" s="256"/>
      <c r="F105" s="256"/>
      <c r="G105" s="256"/>
      <c r="H105" s="256"/>
      <c r="I105" s="256"/>
      <c r="J105" s="256"/>
      <c r="K105" s="256"/>
      <c r="L105" s="256"/>
      <c r="M105" s="256"/>
    </row>
    <row r="106" spans="2:13" s="239" customFormat="1">
      <c r="B106" s="256"/>
      <c r="C106" s="256"/>
      <c r="D106" s="256"/>
      <c r="E106" s="256"/>
      <c r="F106" s="256"/>
      <c r="G106" s="256"/>
      <c r="H106" s="256"/>
      <c r="I106" s="256"/>
      <c r="J106" s="256"/>
      <c r="K106" s="256"/>
      <c r="L106" s="256"/>
      <c r="M106" s="256"/>
    </row>
    <row r="107" spans="2:13" s="239" customFormat="1">
      <c r="B107" s="256"/>
      <c r="C107" s="256"/>
      <c r="D107" s="256"/>
      <c r="E107" s="256"/>
      <c r="F107" s="256"/>
      <c r="G107" s="256"/>
      <c r="H107" s="256"/>
      <c r="I107" s="256"/>
      <c r="J107" s="256"/>
      <c r="K107" s="256"/>
      <c r="L107" s="256"/>
      <c r="M107" s="256"/>
    </row>
    <row r="108" spans="2:13" s="239" customFormat="1">
      <c r="B108" s="256"/>
      <c r="C108" s="256"/>
      <c r="D108" s="256"/>
      <c r="E108" s="256"/>
      <c r="F108" s="256"/>
      <c r="G108" s="256"/>
      <c r="H108" s="256"/>
      <c r="I108" s="256"/>
      <c r="J108" s="256"/>
      <c r="K108" s="256"/>
      <c r="L108" s="256"/>
      <c r="M108" s="256"/>
    </row>
    <row r="109" spans="2:13" s="239" customFormat="1">
      <c r="B109" s="256"/>
      <c r="C109" s="256"/>
      <c r="D109" s="256"/>
      <c r="E109" s="256"/>
      <c r="F109" s="256"/>
      <c r="G109" s="256"/>
      <c r="H109" s="256"/>
      <c r="I109" s="256"/>
      <c r="J109" s="256"/>
      <c r="K109" s="256"/>
      <c r="L109" s="256"/>
      <c r="M109" s="256"/>
    </row>
    <row r="110" spans="2:13" s="239" customFormat="1">
      <c r="B110" s="256"/>
      <c r="C110" s="256"/>
      <c r="D110" s="256"/>
      <c r="E110" s="256"/>
      <c r="F110" s="256"/>
      <c r="G110" s="256"/>
      <c r="H110" s="256"/>
      <c r="I110" s="256"/>
      <c r="J110" s="256"/>
      <c r="K110" s="256"/>
      <c r="L110" s="256"/>
      <c r="M110" s="256"/>
    </row>
    <row r="111" spans="2:13" s="239" customFormat="1">
      <c r="B111" s="256"/>
      <c r="C111" s="256"/>
      <c r="D111" s="256"/>
      <c r="E111" s="256"/>
      <c r="F111" s="256"/>
      <c r="G111" s="256"/>
      <c r="H111" s="256"/>
      <c r="I111" s="256"/>
      <c r="J111" s="256"/>
      <c r="K111" s="256"/>
      <c r="L111" s="256"/>
      <c r="M111" s="256"/>
    </row>
    <row r="112" spans="2:13" s="239" customFormat="1">
      <c r="B112" s="256"/>
      <c r="C112" s="256"/>
      <c r="D112" s="256"/>
      <c r="E112" s="256"/>
      <c r="F112" s="256"/>
      <c r="G112" s="256"/>
      <c r="H112" s="256"/>
      <c r="I112" s="256"/>
      <c r="J112" s="256"/>
      <c r="K112" s="256"/>
      <c r="L112" s="256"/>
      <c r="M112" s="256"/>
    </row>
    <row r="113" spans="2:13" s="239" customFormat="1">
      <c r="B113" s="256"/>
      <c r="C113" s="256"/>
      <c r="D113" s="256"/>
      <c r="E113" s="256"/>
      <c r="F113" s="256"/>
      <c r="G113" s="256"/>
      <c r="H113" s="256"/>
      <c r="I113" s="256"/>
      <c r="J113" s="256"/>
      <c r="K113" s="256"/>
      <c r="L113" s="256"/>
      <c r="M113" s="256"/>
    </row>
    <row r="114" spans="2:13" s="239" customFormat="1">
      <c r="B114" s="256"/>
      <c r="C114" s="256"/>
      <c r="D114" s="256"/>
      <c r="E114" s="256"/>
      <c r="F114" s="256"/>
      <c r="G114" s="256"/>
      <c r="H114" s="256"/>
      <c r="I114" s="256"/>
      <c r="J114" s="256"/>
      <c r="K114" s="256"/>
      <c r="L114" s="256"/>
      <c r="M114" s="256"/>
    </row>
    <row r="115" spans="2:13" s="239" customFormat="1">
      <c r="B115" s="256"/>
      <c r="C115" s="256"/>
      <c r="D115" s="256"/>
      <c r="E115" s="256"/>
      <c r="F115" s="256"/>
      <c r="G115" s="256"/>
      <c r="H115" s="256"/>
      <c r="I115" s="256"/>
      <c r="J115" s="256"/>
      <c r="K115" s="256"/>
      <c r="L115" s="256"/>
      <c r="M115" s="256"/>
    </row>
    <row r="116" spans="2:13" s="239" customFormat="1">
      <c r="B116" s="256"/>
      <c r="C116" s="256"/>
      <c r="D116" s="256"/>
      <c r="E116" s="256"/>
      <c r="F116" s="256"/>
      <c r="G116" s="256"/>
      <c r="H116" s="256"/>
      <c r="I116" s="256"/>
      <c r="J116" s="256"/>
      <c r="K116" s="256"/>
      <c r="L116" s="256"/>
      <c r="M116" s="256"/>
    </row>
    <row r="117" spans="2:13" s="239" customFormat="1">
      <c r="B117" s="256"/>
      <c r="C117" s="256"/>
      <c r="D117" s="256"/>
      <c r="E117" s="256"/>
      <c r="F117" s="256"/>
      <c r="G117" s="256"/>
      <c r="H117" s="256"/>
      <c r="I117" s="256"/>
      <c r="J117" s="256"/>
      <c r="K117" s="256"/>
      <c r="L117" s="256"/>
      <c r="M117" s="256"/>
    </row>
    <row r="118" spans="2:13" s="239" customFormat="1">
      <c r="B118" s="256"/>
      <c r="C118" s="256"/>
      <c r="D118" s="256"/>
      <c r="E118" s="256"/>
      <c r="F118" s="256"/>
      <c r="G118" s="256"/>
      <c r="H118" s="256"/>
      <c r="I118" s="256"/>
      <c r="J118" s="256"/>
      <c r="K118" s="256"/>
      <c r="L118" s="256"/>
      <c r="M118" s="256"/>
    </row>
    <row r="119" spans="2:13" s="239" customFormat="1">
      <c r="B119" s="256"/>
      <c r="C119" s="256"/>
      <c r="D119" s="256"/>
      <c r="E119" s="256"/>
      <c r="F119" s="256"/>
      <c r="G119" s="256"/>
      <c r="H119" s="256"/>
      <c r="I119" s="256"/>
      <c r="J119" s="256"/>
      <c r="K119" s="256"/>
      <c r="L119" s="256"/>
      <c r="M119" s="256"/>
    </row>
    <row r="120" spans="2:13" s="239" customFormat="1">
      <c r="B120" s="256"/>
      <c r="C120" s="256"/>
      <c r="D120" s="256"/>
      <c r="E120" s="256"/>
      <c r="F120" s="256"/>
      <c r="G120" s="256"/>
      <c r="H120" s="256"/>
      <c r="I120" s="256"/>
      <c r="J120" s="256"/>
      <c r="K120" s="256"/>
      <c r="L120" s="256"/>
      <c r="M120" s="256"/>
    </row>
    <row r="121" spans="2:13" s="239" customFormat="1">
      <c r="B121" s="256"/>
      <c r="C121" s="256"/>
      <c r="D121" s="256"/>
      <c r="E121" s="256"/>
      <c r="F121" s="256"/>
      <c r="G121" s="256"/>
      <c r="H121" s="256"/>
      <c r="I121" s="256"/>
      <c r="J121" s="256"/>
      <c r="K121" s="256"/>
      <c r="L121" s="256"/>
      <c r="M121" s="256"/>
    </row>
    <row r="122" spans="2:13" s="239" customFormat="1">
      <c r="B122" s="256"/>
      <c r="C122" s="256"/>
      <c r="D122" s="256"/>
      <c r="E122" s="256"/>
      <c r="F122" s="256"/>
      <c r="G122" s="256"/>
      <c r="H122" s="256"/>
      <c r="I122" s="256"/>
      <c r="J122" s="256"/>
      <c r="K122" s="256"/>
      <c r="L122" s="256"/>
      <c r="M122" s="256"/>
    </row>
    <row r="123" spans="2:13" s="239" customFormat="1">
      <c r="B123" s="256"/>
      <c r="C123" s="256"/>
      <c r="D123" s="256"/>
      <c r="E123" s="256"/>
      <c r="F123" s="256"/>
      <c r="G123" s="256"/>
      <c r="H123" s="256"/>
      <c r="I123" s="256"/>
      <c r="J123" s="256"/>
      <c r="K123" s="256"/>
      <c r="L123" s="256"/>
      <c r="M123" s="256"/>
    </row>
    <row r="124" spans="2:13" s="239" customFormat="1">
      <c r="B124" s="256"/>
      <c r="C124" s="256"/>
      <c r="D124" s="256"/>
      <c r="E124" s="256"/>
      <c r="F124" s="256"/>
      <c r="G124" s="256"/>
      <c r="H124" s="256"/>
      <c r="I124" s="256"/>
      <c r="J124" s="256"/>
      <c r="K124" s="256"/>
      <c r="L124" s="256"/>
      <c r="M124" s="256"/>
    </row>
    <row r="125" spans="2:13" s="239" customFormat="1">
      <c r="B125" s="256"/>
      <c r="C125" s="256"/>
      <c r="D125" s="256"/>
      <c r="E125" s="256"/>
      <c r="F125" s="256"/>
      <c r="G125" s="256"/>
      <c r="H125" s="256"/>
      <c r="I125" s="256"/>
      <c r="J125" s="256"/>
      <c r="K125" s="256"/>
      <c r="L125" s="256"/>
      <c r="M125" s="256"/>
    </row>
    <row r="126" spans="2:13" s="239" customFormat="1">
      <c r="B126" s="256"/>
      <c r="C126" s="256"/>
      <c r="D126" s="256"/>
      <c r="E126" s="256"/>
      <c r="F126" s="256"/>
      <c r="G126" s="256"/>
      <c r="H126" s="256"/>
      <c r="I126" s="256"/>
      <c r="J126" s="256"/>
      <c r="K126" s="256"/>
      <c r="L126" s="256"/>
      <c r="M126" s="256"/>
    </row>
    <row r="127" spans="2:13" s="239" customFormat="1">
      <c r="B127" s="256"/>
      <c r="C127" s="256"/>
      <c r="D127" s="256"/>
      <c r="E127" s="256"/>
      <c r="F127" s="256"/>
      <c r="G127" s="256"/>
      <c r="H127" s="256"/>
      <c r="I127" s="256"/>
      <c r="J127" s="256"/>
      <c r="K127" s="256"/>
      <c r="L127" s="256"/>
      <c r="M127" s="256"/>
    </row>
    <row r="128" spans="2:13" s="239" customFormat="1">
      <c r="B128" s="256"/>
      <c r="C128" s="256"/>
      <c r="D128" s="256"/>
      <c r="E128" s="256"/>
      <c r="F128" s="256"/>
      <c r="G128" s="256"/>
      <c r="H128" s="256"/>
      <c r="I128" s="256"/>
      <c r="J128" s="256"/>
      <c r="K128" s="256"/>
      <c r="L128" s="256"/>
      <c r="M128" s="256"/>
    </row>
    <row r="129" spans="2:13" s="239" customFormat="1">
      <c r="B129" s="256"/>
      <c r="C129" s="256"/>
      <c r="D129" s="256"/>
      <c r="E129" s="256"/>
      <c r="F129" s="256"/>
      <c r="G129" s="256"/>
      <c r="H129" s="256"/>
      <c r="I129" s="256"/>
      <c r="J129" s="256"/>
      <c r="K129" s="256"/>
      <c r="L129" s="256"/>
      <c r="M129" s="256"/>
    </row>
    <row r="130" spans="2:13" s="239" customFormat="1">
      <c r="B130" s="256"/>
      <c r="C130" s="256"/>
      <c r="D130" s="256"/>
      <c r="E130" s="256"/>
      <c r="F130" s="256"/>
      <c r="G130" s="256"/>
      <c r="H130" s="256"/>
      <c r="I130" s="256"/>
      <c r="J130" s="256"/>
      <c r="K130" s="256"/>
      <c r="L130" s="256"/>
      <c r="M130" s="256"/>
    </row>
    <row r="131" spans="2:13" s="239" customFormat="1">
      <c r="B131" s="256"/>
      <c r="C131" s="256"/>
      <c r="D131" s="256"/>
      <c r="E131" s="256"/>
      <c r="F131" s="256"/>
      <c r="G131" s="256"/>
      <c r="H131" s="256"/>
      <c r="I131" s="256"/>
      <c r="J131" s="256"/>
      <c r="K131" s="256"/>
      <c r="L131" s="256"/>
      <c r="M131" s="256"/>
    </row>
    <row r="132" spans="2:13" s="239" customFormat="1">
      <c r="B132" s="256"/>
      <c r="C132" s="256"/>
      <c r="D132" s="256"/>
      <c r="E132" s="256"/>
      <c r="F132" s="256"/>
      <c r="G132" s="256"/>
      <c r="H132" s="256"/>
      <c r="I132" s="256"/>
      <c r="J132" s="256"/>
      <c r="K132" s="256"/>
      <c r="L132" s="256"/>
      <c r="M132" s="256"/>
    </row>
    <row r="133" spans="2:13" s="239" customFormat="1">
      <c r="B133" s="256"/>
      <c r="C133" s="256"/>
      <c r="D133" s="256"/>
      <c r="E133" s="256"/>
      <c r="F133" s="256"/>
      <c r="G133" s="256"/>
      <c r="H133" s="256"/>
      <c r="I133" s="256"/>
      <c r="J133" s="256"/>
      <c r="K133" s="256"/>
      <c r="L133" s="256"/>
      <c r="M133" s="256"/>
    </row>
    <row r="134" spans="2:13" s="239" customFormat="1">
      <c r="B134" s="256"/>
      <c r="C134" s="256"/>
      <c r="D134" s="256"/>
      <c r="E134" s="256"/>
      <c r="F134" s="256"/>
      <c r="G134" s="256"/>
      <c r="H134" s="256"/>
      <c r="I134" s="256"/>
      <c r="J134" s="256"/>
      <c r="K134" s="256"/>
      <c r="L134" s="256"/>
      <c r="M134" s="256"/>
    </row>
    <row r="135" spans="2:13" s="239" customFormat="1">
      <c r="B135" s="256"/>
      <c r="C135" s="256"/>
      <c r="D135" s="256"/>
      <c r="E135" s="256"/>
      <c r="F135" s="256"/>
      <c r="G135" s="256"/>
      <c r="H135" s="256"/>
      <c r="I135" s="256"/>
      <c r="J135" s="256"/>
      <c r="K135" s="256"/>
      <c r="L135" s="256"/>
      <c r="M135" s="256"/>
    </row>
    <row r="136" spans="2:13" s="239" customFormat="1">
      <c r="B136" s="256"/>
      <c r="C136" s="256"/>
      <c r="D136" s="256"/>
      <c r="E136" s="256"/>
      <c r="F136" s="256"/>
      <c r="G136" s="256"/>
      <c r="H136" s="256"/>
      <c r="I136" s="256"/>
      <c r="J136" s="256"/>
      <c r="K136" s="256"/>
      <c r="L136" s="256"/>
      <c r="M136" s="256"/>
    </row>
    <row r="137" spans="2:13" s="239" customFormat="1">
      <c r="B137" s="256"/>
      <c r="C137" s="256"/>
      <c r="D137" s="256"/>
      <c r="E137" s="256"/>
      <c r="F137" s="256"/>
      <c r="G137" s="256"/>
      <c r="H137" s="256"/>
      <c r="I137" s="256"/>
      <c r="J137" s="256"/>
      <c r="K137" s="256"/>
      <c r="L137" s="256"/>
      <c r="M137" s="256"/>
    </row>
    <row r="138" spans="2:13" s="239" customFormat="1">
      <c r="B138" s="256"/>
      <c r="C138" s="256"/>
      <c r="D138" s="256"/>
      <c r="E138" s="256"/>
      <c r="F138" s="256"/>
      <c r="G138" s="256"/>
      <c r="H138" s="256"/>
      <c r="I138" s="256"/>
      <c r="J138" s="256"/>
      <c r="K138" s="256"/>
      <c r="L138" s="256"/>
      <c r="M138" s="256"/>
    </row>
    <row r="139" spans="2:13" s="239" customFormat="1">
      <c r="B139" s="256"/>
      <c r="C139" s="256"/>
      <c r="D139" s="256"/>
      <c r="E139" s="256"/>
      <c r="F139" s="256"/>
      <c r="G139" s="256"/>
      <c r="H139" s="256"/>
      <c r="I139" s="256"/>
      <c r="J139" s="256"/>
      <c r="K139" s="256"/>
      <c r="L139" s="256"/>
      <c r="M139" s="256"/>
    </row>
    <row r="140" spans="2:13" s="239" customFormat="1">
      <c r="B140" s="256"/>
      <c r="C140" s="256"/>
      <c r="D140" s="256"/>
      <c r="E140" s="256"/>
      <c r="F140" s="256"/>
      <c r="G140" s="256"/>
      <c r="H140" s="256"/>
      <c r="I140" s="256"/>
      <c r="J140" s="256"/>
      <c r="K140" s="256"/>
      <c r="L140" s="256"/>
      <c r="M140" s="256"/>
    </row>
    <row r="141" spans="2:13" s="239" customFormat="1">
      <c r="B141" s="256"/>
      <c r="C141" s="256"/>
      <c r="D141" s="256"/>
      <c r="E141" s="256"/>
      <c r="F141" s="256"/>
      <c r="G141" s="256"/>
      <c r="H141" s="256"/>
      <c r="I141" s="256"/>
      <c r="J141" s="256"/>
      <c r="K141" s="256"/>
      <c r="L141" s="256"/>
      <c r="M141" s="256"/>
    </row>
    <row r="142" spans="2:13" s="239" customFormat="1">
      <c r="B142" s="256"/>
      <c r="C142" s="256"/>
      <c r="D142" s="256"/>
      <c r="E142" s="256"/>
      <c r="F142" s="256"/>
      <c r="G142" s="256"/>
      <c r="H142" s="256"/>
      <c r="I142" s="256"/>
      <c r="J142" s="256"/>
      <c r="K142" s="256"/>
      <c r="L142" s="256"/>
      <c r="M142" s="256"/>
    </row>
    <row r="143" spans="2:13" s="239" customFormat="1">
      <c r="B143" s="256"/>
      <c r="C143" s="256"/>
      <c r="D143" s="256"/>
      <c r="E143" s="256"/>
      <c r="F143" s="256"/>
      <c r="G143" s="256"/>
      <c r="H143" s="256"/>
      <c r="I143" s="256"/>
      <c r="J143" s="256"/>
      <c r="K143" s="256"/>
      <c r="L143" s="256"/>
      <c r="M143" s="256"/>
    </row>
    <row r="144" spans="2:13" s="239" customFormat="1">
      <c r="B144" s="256"/>
      <c r="C144" s="256"/>
      <c r="D144" s="256"/>
      <c r="E144" s="256"/>
      <c r="F144" s="256"/>
      <c r="G144" s="256"/>
      <c r="H144" s="256"/>
      <c r="I144" s="256"/>
      <c r="J144" s="256"/>
      <c r="K144" s="256"/>
      <c r="L144" s="256"/>
      <c r="M144" s="256"/>
    </row>
    <row r="145" spans="2:13" s="239" customFormat="1">
      <c r="B145" s="256"/>
      <c r="C145" s="256"/>
      <c r="D145" s="256"/>
      <c r="E145" s="256"/>
      <c r="F145" s="256"/>
      <c r="G145" s="256"/>
      <c r="H145" s="256"/>
      <c r="I145" s="256"/>
      <c r="J145" s="256"/>
      <c r="K145" s="256"/>
      <c r="L145" s="256"/>
      <c r="M145" s="256"/>
    </row>
    <row r="146" spans="2:13" s="239" customFormat="1">
      <c r="B146" s="256"/>
      <c r="C146" s="256"/>
      <c r="D146" s="256"/>
      <c r="E146" s="256"/>
      <c r="F146" s="256"/>
      <c r="G146" s="256"/>
      <c r="H146" s="256"/>
      <c r="I146" s="256"/>
      <c r="J146" s="256"/>
      <c r="K146" s="256"/>
      <c r="L146" s="256"/>
      <c r="M146" s="256"/>
    </row>
    <row r="147" spans="2:13" s="239" customFormat="1">
      <c r="B147" s="256"/>
      <c r="C147" s="256"/>
      <c r="D147" s="256"/>
      <c r="E147" s="256"/>
      <c r="F147" s="256"/>
      <c r="G147" s="256"/>
      <c r="H147" s="256"/>
      <c r="I147" s="256"/>
      <c r="J147" s="256"/>
      <c r="K147" s="256"/>
      <c r="L147" s="256"/>
      <c r="M147" s="256"/>
    </row>
    <row r="148" spans="2:13" s="239" customFormat="1">
      <c r="B148" s="256"/>
      <c r="C148" s="256"/>
      <c r="D148" s="256"/>
      <c r="E148" s="256"/>
      <c r="F148" s="256"/>
      <c r="G148" s="256"/>
      <c r="H148" s="256"/>
      <c r="I148" s="256"/>
      <c r="J148" s="256"/>
      <c r="K148" s="256"/>
      <c r="L148" s="256"/>
      <c r="M148" s="256"/>
    </row>
    <row r="149" spans="2:13" s="239" customFormat="1">
      <c r="B149" s="256"/>
      <c r="C149" s="256"/>
      <c r="D149" s="256"/>
      <c r="E149" s="256"/>
      <c r="F149" s="256"/>
      <c r="G149" s="256"/>
      <c r="H149" s="256"/>
      <c r="I149" s="256"/>
      <c r="J149" s="256"/>
      <c r="K149" s="256"/>
      <c r="L149" s="256"/>
      <c r="M149" s="256"/>
    </row>
    <row r="150" spans="2:13" s="239" customFormat="1">
      <c r="B150" s="256"/>
      <c r="C150" s="256"/>
      <c r="D150" s="256"/>
      <c r="E150" s="256"/>
      <c r="F150" s="256"/>
      <c r="G150" s="256"/>
      <c r="H150" s="256"/>
      <c r="I150" s="256"/>
      <c r="J150" s="256"/>
      <c r="K150" s="256"/>
      <c r="L150" s="256"/>
      <c r="M150" s="256"/>
    </row>
    <row r="151" spans="2:13" s="239" customFormat="1">
      <c r="B151" s="256"/>
      <c r="C151" s="256"/>
      <c r="D151" s="256"/>
      <c r="E151" s="256"/>
      <c r="F151" s="256"/>
      <c r="G151" s="256"/>
      <c r="H151" s="256"/>
      <c r="I151" s="256"/>
      <c r="J151" s="256"/>
      <c r="K151" s="256"/>
      <c r="L151" s="256"/>
      <c r="M151" s="256"/>
    </row>
    <row r="152" spans="2:13" s="239" customFormat="1">
      <c r="B152" s="256"/>
      <c r="C152" s="256"/>
      <c r="D152" s="256"/>
      <c r="E152" s="256"/>
      <c r="F152" s="256"/>
      <c r="G152" s="256"/>
      <c r="H152" s="256"/>
      <c r="I152" s="256"/>
      <c r="J152" s="256"/>
      <c r="K152" s="256"/>
      <c r="L152" s="256"/>
      <c r="M152" s="256"/>
    </row>
    <row r="153" spans="2:13" s="239" customFormat="1">
      <c r="B153" s="256"/>
      <c r="C153" s="256"/>
      <c r="D153" s="256"/>
      <c r="E153" s="256"/>
      <c r="F153" s="256"/>
      <c r="G153" s="256"/>
      <c r="H153" s="256"/>
      <c r="I153" s="256"/>
      <c r="J153" s="256"/>
      <c r="K153" s="256"/>
      <c r="L153" s="256"/>
      <c r="M153" s="256"/>
    </row>
    <row r="154" spans="2:13" s="239" customFormat="1">
      <c r="B154" s="256"/>
      <c r="C154" s="256"/>
      <c r="D154" s="256"/>
      <c r="E154" s="256"/>
      <c r="F154" s="256"/>
      <c r="G154" s="256"/>
      <c r="H154" s="256"/>
      <c r="I154" s="256"/>
      <c r="J154" s="256"/>
      <c r="K154" s="256"/>
      <c r="L154" s="256"/>
      <c r="M154" s="256"/>
    </row>
    <row r="155" spans="2:13" s="239" customFormat="1">
      <c r="B155" s="256"/>
      <c r="C155" s="256"/>
      <c r="D155" s="256"/>
      <c r="E155" s="256"/>
      <c r="F155" s="256"/>
      <c r="G155" s="256"/>
      <c r="H155" s="256"/>
      <c r="I155" s="256"/>
      <c r="J155" s="256"/>
      <c r="K155" s="256"/>
      <c r="L155" s="256"/>
      <c r="M155" s="256"/>
    </row>
    <row r="156" spans="2:13" s="239" customFormat="1">
      <c r="B156" s="256"/>
      <c r="C156" s="256"/>
      <c r="D156" s="256"/>
      <c r="E156" s="256"/>
      <c r="F156" s="256"/>
      <c r="G156" s="256"/>
      <c r="H156" s="256"/>
      <c r="I156" s="256"/>
      <c r="J156" s="256"/>
      <c r="K156" s="256"/>
      <c r="L156" s="256"/>
      <c r="M156" s="256"/>
    </row>
    <row r="157" spans="2:13" s="239" customFormat="1">
      <c r="B157" s="256"/>
      <c r="C157" s="256"/>
      <c r="D157" s="256"/>
      <c r="E157" s="256"/>
      <c r="F157" s="256"/>
      <c r="G157" s="256"/>
      <c r="H157" s="256"/>
      <c r="I157" s="256"/>
      <c r="J157" s="256"/>
      <c r="K157" s="256"/>
      <c r="L157" s="256"/>
      <c r="M157" s="256"/>
    </row>
    <row r="158" spans="2:13" s="239" customFormat="1">
      <c r="B158" s="256"/>
      <c r="C158" s="256"/>
      <c r="D158" s="256"/>
      <c r="E158" s="256"/>
      <c r="F158" s="256"/>
      <c r="G158" s="256"/>
      <c r="H158" s="256"/>
      <c r="I158" s="256"/>
      <c r="J158" s="256"/>
      <c r="K158" s="256"/>
      <c r="L158" s="256"/>
      <c r="M158" s="256"/>
    </row>
    <row r="159" spans="2:13" s="239" customFormat="1">
      <c r="B159" s="256"/>
      <c r="C159" s="256"/>
      <c r="D159" s="256"/>
      <c r="E159" s="256"/>
      <c r="F159" s="256"/>
      <c r="G159" s="256"/>
      <c r="H159" s="256"/>
      <c r="I159" s="256"/>
      <c r="J159" s="256"/>
      <c r="K159" s="256"/>
      <c r="L159" s="256"/>
      <c r="M159" s="256"/>
    </row>
    <row r="160" spans="2:13" s="239" customFormat="1">
      <c r="B160" s="256"/>
      <c r="C160" s="256"/>
      <c r="D160" s="256"/>
      <c r="E160" s="256"/>
      <c r="F160" s="256"/>
      <c r="G160" s="256"/>
      <c r="H160" s="256"/>
      <c r="I160" s="256"/>
      <c r="J160" s="256"/>
      <c r="K160" s="256"/>
      <c r="L160" s="256"/>
      <c r="M160" s="256"/>
    </row>
    <row r="161" spans="2:13" s="239" customFormat="1">
      <c r="B161" s="256"/>
      <c r="C161" s="256"/>
      <c r="D161" s="256"/>
      <c r="E161" s="256"/>
      <c r="F161" s="256"/>
      <c r="G161" s="256"/>
      <c r="H161" s="256"/>
      <c r="I161" s="256"/>
      <c r="J161" s="256"/>
      <c r="K161" s="256"/>
      <c r="L161" s="256"/>
      <c r="M161" s="256"/>
    </row>
    <row r="162" spans="2:13" s="239" customFormat="1">
      <c r="B162" s="256"/>
      <c r="C162" s="256"/>
      <c r="D162" s="256"/>
      <c r="E162" s="256"/>
      <c r="F162" s="256"/>
      <c r="G162" s="256"/>
      <c r="H162" s="256"/>
      <c r="I162" s="256"/>
      <c r="J162" s="256"/>
      <c r="K162" s="256"/>
      <c r="L162" s="256"/>
      <c r="M162" s="256"/>
    </row>
    <row r="163" spans="2:13" s="239" customFormat="1">
      <c r="B163" s="256"/>
      <c r="C163" s="256"/>
      <c r="D163" s="256"/>
      <c r="E163" s="256"/>
      <c r="F163" s="256"/>
      <c r="G163" s="256"/>
      <c r="H163" s="256"/>
      <c r="I163" s="256"/>
      <c r="J163" s="256"/>
      <c r="K163" s="256"/>
      <c r="L163" s="256"/>
      <c r="M163" s="256"/>
    </row>
    <row r="164" spans="2:13" s="239" customFormat="1">
      <c r="B164" s="256"/>
      <c r="C164" s="256"/>
      <c r="D164" s="256"/>
      <c r="E164" s="256"/>
      <c r="F164" s="256"/>
      <c r="G164" s="256"/>
      <c r="H164" s="256"/>
      <c r="I164" s="256"/>
      <c r="J164" s="256"/>
      <c r="K164" s="256"/>
      <c r="L164" s="256"/>
      <c r="M164" s="256"/>
    </row>
    <row r="165" spans="2:13" s="239" customFormat="1">
      <c r="B165" s="256"/>
      <c r="C165" s="256"/>
      <c r="D165" s="256"/>
      <c r="E165" s="256"/>
      <c r="F165" s="256"/>
      <c r="G165" s="256"/>
      <c r="H165" s="256"/>
      <c r="I165" s="256"/>
      <c r="J165" s="256"/>
      <c r="K165" s="256"/>
      <c r="L165" s="256"/>
      <c r="M165" s="256"/>
    </row>
    <row r="166" spans="2:13" s="239" customFormat="1">
      <c r="B166" s="256"/>
      <c r="C166" s="256"/>
      <c r="D166" s="256"/>
      <c r="E166" s="256"/>
      <c r="F166" s="256"/>
      <c r="G166" s="256"/>
      <c r="H166" s="256"/>
      <c r="I166" s="256"/>
      <c r="J166" s="256"/>
      <c r="K166" s="256"/>
      <c r="L166" s="256"/>
      <c r="M166" s="256"/>
    </row>
    <row r="167" spans="2:13" s="239" customFormat="1">
      <c r="B167" s="256"/>
      <c r="C167" s="256"/>
      <c r="D167" s="256"/>
      <c r="E167" s="256"/>
      <c r="F167" s="256"/>
      <c r="G167" s="256"/>
      <c r="H167" s="256"/>
      <c r="I167" s="256"/>
      <c r="J167" s="256"/>
      <c r="K167" s="256"/>
      <c r="L167" s="256"/>
      <c r="M167" s="256"/>
    </row>
    <row r="168" spans="2:13" s="239" customFormat="1">
      <c r="B168" s="256"/>
      <c r="C168" s="256"/>
      <c r="D168" s="256"/>
      <c r="E168" s="256"/>
      <c r="F168" s="256"/>
      <c r="G168" s="256"/>
      <c r="H168" s="256"/>
      <c r="I168" s="256"/>
      <c r="J168" s="256"/>
      <c r="K168" s="256"/>
      <c r="L168" s="256"/>
      <c r="M168" s="256"/>
    </row>
    <row r="169" spans="2:13" s="239" customFormat="1">
      <c r="B169" s="256"/>
      <c r="C169" s="256"/>
      <c r="D169" s="256"/>
      <c r="E169" s="256"/>
      <c r="F169" s="256"/>
      <c r="G169" s="256"/>
      <c r="H169" s="256"/>
      <c r="I169" s="256"/>
      <c r="J169" s="256"/>
      <c r="K169" s="256"/>
      <c r="L169" s="256"/>
      <c r="M169" s="256"/>
    </row>
    <row r="170" spans="2:13" s="239" customFormat="1">
      <c r="B170" s="256"/>
      <c r="C170" s="256"/>
      <c r="D170" s="256"/>
      <c r="E170" s="256"/>
      <c r="F170" s="256"/>
      <c r="G170" s="256"/>
      <c r="H170" s="256"/>
      <c r="I170" s="256"/>
      <c r="J170" s="256"/>
      <c r="K170" s="256"/>
      <c r="L170" s="256"/>
      <c r="M170" s="256"/>
    </row>
    <row r="171" spans="2:13" s="239" customFormat="1">
      <c r="B171" s="256"/>
      <c r="C171" s="256"/>
      <c r="D171" s="256"/>
      <c r="E171" s="256"/>
      <c r="F171" s="256"/>
      <c r="G171" s="256"/>
      <c r="H171" s="256"/>
      <c r="I171" s="256"/>
      <c r="J171" s="256"/>
      <c r="K171" s="256"/>
      <c r="L171" s="256"/>
      <c r="M171" s="256"/>
    </row>
    <row r="172" spans="2:13" s="239" customFormat="1">
      <c r="B172" s="256"/>
      <c r="C172" s="256"/>
      <c r="D172" s="256"/>
      <c r="E172" s="256"/>
      <c r="F172" s="256"/>
      <c r="G172" s="256"/>
      <c r="H172" s="256"/>
      <c r="I172" s="256"/>
      <c r="J172" s="256"/>
      <c r="K172" s="256"/>
      <c r="L172" s="256"/>
      <c r="M172" s="256"/>
    </row>
    <row r="173" spans="2:13" s="239" customFormat="1">
      <c r="B173" s="256"/>
      <c r="C173" s="256"/>
      <c r="D173" s="256"/>
      <c r="E173" s="256"/>
      <c r="F173" s="256"/>
      <c r="G173" s="256"/>
      <c r="H173" s="256"/>
      <c r="I173" s="256"/>
      <c r="J173" s="256"/>
      <c r="K173" s="256"/>
      <c r="L173" s="256"/>
      <c r="M173" s="256"/>
    </row>
    <row r="174" spans="2:13" s="239" customFormat="1">
      <c r="B174" s="256"/>
      <c r="C174" s="256"/>
      <c r="D174" s="256"/>
      <c r="E174" s="256"/>
      <c r="F174" s="256"/>
      <c r="G174" s="256"/>
      <c r="H174" s="256"/>
      <c r="I174" s="256"/>
      <c r="J174" s="256"/>
      <c r="K174" s="256"/>
      <c r="L174" s="256"/>
      <c r="M174" s="256"/>
    </row>
    <row r="175" spans="2:13" s="239" customFormat="1">
      <c r="B175" s="256"/>
      <c r="C175" s="256"/>
      <c r="D175" s="256"/>
      <c r="E175" s="256"/>
      <c r="F175" s="256"/>
      <c r="G175" s="256"/>
      <c r="H175" s="256"/>
      <c r="I175" s="256"/>
      <c r="J175" s="256"/>
      <c r="K175" s="256"/>
      <c r="L175" s="256"/>
      <c r="M175" s="256"/>
    </row>
    <row r="176" spans="2:13" s="239" customFormat="1">
      <c r="B176" s="256"/>
      <c r="C176" s="256"/>
      <c r="D176" s="256"/>
      <c r="E176" s="256"/>
      <c r="F176" s="256"/>
      <c r="G176" s="256"/>
      <c r="H176" s="256"/>
      <c r="I176" s="256"/>
      <c r="J176" s="256"/>
      <c r="K176" s="256"/>
      <c r="L176" s="256"/>
      <c r="M176" s="256"/>
    </row>
    <row r="177" spans="2:13" s="239" customFormat="1">
      <c r="B177" s="256"/>
      <c r="C177" s="256"/>
      <c r="D177" s="256"/>
      <c r="E177" s="256"/>
      <c r="F177" s="256"/>
      <c r="G177" s="256"/>
      <c r="H177" s="256"/>
      <c r="I177" s="256"/>
      <c r="J177" s="256"/>
      <c r="K177" s="256"/>
      <c r="L177" s="256"/>
      <c r="M177" s="256"/>
    </row>
    <row r="178" spans="2:13" s="239" customFormat="1">
      <c r="B178" s="256"/>
      <c r="C178" s="256"/>
      <c r="D178" s="256"/>
      <c r="E178" s="256"/>
      <c r="F178" s="256"/>
      <c r="G178" s="256"/>
      <c r="H178" s="256"/>
      <c r="I178" s="256"/>
      <c r="J178" s="256"/>
      <c r="K178" s="256"/>
      <c r="L178" s="256"/>
      <c r="M178" s="256"/>
    </row>
    <row r="179" spans="2:13" s="239" customFormat="1">
      <c r="B179" s="256"/>
      <c r="C179" s="256"/>
      <c r="D179" s="256"/>
      <c r="E179" s="256"/>
      <c r="F179" s="256"/>
      <c r="G179" s="256"/>
      <c r="H179" s="256"/>
      <c r="I179" s="256"/>
      <c r="J179" s="256"/>
      <c r="K179" s="256"/>
      <c r="L179" s="256"/>
      <c r="M179" s="256"/>
    </row>
    <row r="180" spans="2:13" s="239" customFormat="1">
      <c r="B180" s="256"/>
      <c r="C180" s="256"/>
      <c r="D180" s="256"/>
      <c r="E180" s="256"/>
      <c r="F180" s="256"/>
      <c r="G180" s="256"/>
      <c r="H180" s="256"/>
      <c r="I180" s="256"/>
      <c r="J180" s="256"/>
      <c r="K180" s="256"/>
      <c r="L180" s="256"/>
      <c r="M180" s="256"/>
    </row>
    <row r="181" spans="2:13" s="239" customFormat="1">
      <c r="B181" s="256"/>
      <c r="C181" s="256"/>
      <c r="D181" s="256"/>
      <c r="E181" s="256"/>
      <c r="F181" s="256"/>
      <c r="G181" s="256"/>
      <c r="H181" s="256"/>
      <c r="I181" s="256"/>
      <c r="J181" s="256"/>
      <c r="K181" s="256"/>
      <c r="L181" s="256"/>
      <c r="M181" s="256"/>
    </row>
    <row r="182" spans="2:13" s="239" customFormat="1">
      <c r="B182" s="256"/>
      <c r="C182" s="256"/>
      <c r="D182" s="256"/>
      <c r="E182" s="256"/>
      <c r="F182" s="256"/>
      <c r="G182" s="256"/>
      <c r="H182" s="256"/>
      <c r="I182" s="256"/>
      <c r="J182" s="256"/>
      <c r="K182" s="256"/>
      <c r="L182" s="256"/>
      <c r="M182" s="256"/>
    </row>
    <row r="183" spans="2:13" s="239" customFormat="1">
      <c r="B183" s="256"/>
      <c r="C183" s="256"/>
      <c r="D183" s="256"/>
      <c r="E183" s="256"/>
      <c r="F183" s="256"/>
      <c r="G183" s="256"/>
      <c r="H183" s="256"/>
      <c r="I183" s="256"/>
      <c r="J183" s="256"/>
      <c r="K183" s="256"/>
      <c r="L183" s="256"/>
      <c r="M183" s="256"/>
    </row>
    <row r="184" spans="2:13" s="239" customFormat="1">
      <c r="B184" s="256"/>
      <c r="C184" s="256"/>
      <c r="D184" s="256"/>
      <c r="E184" s="256"/>
      <c r="F184" s="256"/>
      <c r="G184" s="256"/>
      <c r="H184" s="256"/>
      <c r="I184" s="256"/>
      <c r="J184" s="256"/>
      <c r="K184" s="256"/>
      <c r="L184" s="256"/>
      <c r="M184" s="256"/>
    </row>
    <row r="185" spans="2:13" s="239" customFormat="1">
      <c r="B185" s="256"/>
      <c r="C185" s="256"/>
      <c r="D185" s="256"/>
      <c r="E185" s="256"/>
      <c r="F185" s="256"/>
      <c r="G185" s="256"/>
      <c r="H185" s="256"/>
      <c r="I185" s="256"/>
      <c r="J185" s="256"/>
      <c r="K185" s="256"/>
      <c r="L185" s="256"/>
      <c r="M185" s="256"/>
    </row>
    <row r="186" spans="2:13" s="239" customFormat="1">
      <c r="B186" s="256"/>
      <c r="C186" s="256"/>
      <c r="D186" s="256"/>
      <c r="E186" s="256"/>
      <c r="F186" s="256"/>
      <c r="G186" s="256"/>
      <c r="H186" s="256"/>
      <c r="I186" s="256"/>
      <c r="J186" s="256"/>
      <c r="K186" s="256"/>
      <c r="L186" s="256"/>
      <c r="M186" s="256"/>
    </row>
    <row r="187" spans="2:13" s="239" customFormat="1">
      <c r="B187" s="256"/>
      <c r="C187" s="256"/>
      <c r="D187" s="256"/>
      <c r="E187" s="256"/>
      <c r="F187" s="256"/>
      <c r="G187" s="256"/>
      <c r="H187" s="256"/>
      <c r="I187" s="256"/>
      <c r="J187" s="256"/>
      <c r="K187" s="256"/>
      <c r="L187" s="256"/>
      <c r="M187" s="256"/>
    </row>
    <row r="188" spans="2:13" s="239" customFormat="1">
      <c r="B188" s="256"/>
      <c r="C188" s="256"/>
      <c r="D188" s="256"/>
      <c r="E188" s="256"/>
      <c r="F188" s="256"/>
      <c r="G188" s="256"/>
      <c r="H188" s="256"/>
      <c r="I188" s="256"/>
      <c r="J188" s="256"/>
      <c r="K188" s="256"/>
      <c r="L188" s="256"/>
      <c r="M188" s="256"/>
    </row>
    <row r="189" spans="2:13" s="239" customFormat="1">
      <c r="B189" s="256"/>
      <c r="C189" s="256"/>
      <c r="D189" s="256"/>
      <c r="E189" s="256"/>
      <c r="F189" s="256"/>
      <c r="G189" s="256"/>
      <c r="H189" s="256"/>
      <c r="I189" s="256"/>
      <c r="J189" s="256"/>
      <c r="K189" s="256"/>
      <c r="L189" s="256"/>
      <c r="M189" s="256"/>
    </row>
    <row r="190" spans="2:13" s="239" customFormat="1">
      <c r="B190" s="256"/>
      <c r="C190" s="256"/>
      <c r="D190" s="256"/>
      <c r="E190" s="256"/>
      <c r="F190" s="256"/>
      <c r="G190" s="256"/>
      <c r="H190" s="256"/>
      <c r="I190" s="256"/>
      <c r="J190" s="256"/>
      <c r="K190" s="256"/>
      <c r="L190" s="256"/>
      <c r="M190" s="256"/>
    </row>
    <row r="191" spans="2:13" s="239" customFormat="1">
      <c r="B191" s="256"/>
      <c r="C191" s="256"/>
      <c r="D191" s="256"/>
      <c r="E191" s="256"/>
      <c r="F191" s="256"/>
      <c r="G191" s="256"/>
      <c r="H191" s="256"/>
      <c r="I191" s="256"/>
      <c r="J191" s="256"/>
      <c r="K191" s="256"/>
      <c r="L191" s="256"/>
      <c r="M191" s="256"/>
    </row>
    <row r="192" spans="2:13" s="239" customFormat="1">
      <c r="B192" s="256"/>
      <c r="C192" s="256"/>
      <c r="D192" s="256"/>
      <c r="E192" s="256"/>
      <c r="F192" s="256"/>
      <c r="G192" s="256"/>
      <c r="H192" s="256"/>
      <c r="I192" s="256"/>
      <c r="J192" s="256"/>
      <c r="K192" s="256"/>
      <c r="L192" s="256"/>
      <c r="M192" s="256"/>
    </row>
    <row r="193" spans="2:13" s="239" customFormat="1">
      <c r="B193" s="256"/>
      <c r="C193" s="256"/>
      <c r="D193" s="256"/>
      <c r="E193" s="256"/>
      <c r="F193" s="256"/>
      <c r="G193" s="256"/>
      <c r="H193" s="256"/>
      <c r="I193" s="256"/>
      <c r="J193" s="256"/>
      <c r="K193" s="256"/>
      <c r="L193" s="256"/>
      <c r="M193" s="256"/>
    </row>
    <row r="194" spans="2:13" s="239" customFormat="1">
      <c r="B194" s="256"/>
      <c r="C194" s="256"/>
      <c r="D194" s="256"/>
      <c r="E194" s="256"/>
      <c r="F194" s="256"/>
      <c r="G194" s="256"/>
      <c r="H194" s="256"/>
      <c r="I194" s="256"/>
      <c r="J194" s="256"/>
      <c r="K194" s="256"/>
      <c r="L194" s="256"/>
      <c r="M194" s="256"/>
    </row>
    <row r="195" spans="2:13" s="239" customFormat="1">
      <c r="B195" s="256"/>
      <c r="C195" s="256"/>
      <c r="D195" s="256"/>
      <c r="E195" s="256"/>
      <c r="F195" s="256"/>
      <c r="G195" s="256"/>
      <c r="H195" s="256"/>
      <c r="I195" s="256"/>
      <c r="J195" s="256"/>
      <c r="K195" s="256"/>
      <c r="L195" s="256"/>
      <c r="M195" s="256"/>
    </row>
    <row r="196" spans="2:13" s="239" customFormat="1">
      <c r="B196" s="256"/>
      <c r="C196" s="256"/>
      <c r="D196" s="256"/>
      <c r="E196" s="256"/>
      <c r="F196" s="256"/>
      <c r="G196" s="256"/>
      <c r="H196" s="256"/>
      <c r="I196" s="256"/>
      <c r="J196" s="256"/>
      <c r="K196" s="256"/>
      <c r="L196" s="256"/>
      <c r="M196" s="256"/>
    </row>
    <row r="197" spans="2:13" s="239" customFormat="1">
      <c r="B197" s="256"/>
      <c r="C197" s="256"/>
      <c r="D197" s="256"/>
      <c r="E197" s="256"/>
      <c r="F197" s="256"/>
      <c r="G197" s="256"/>
      <c r="H197" s="256"/>
      <c r="I197" s="256"/>
      <c r="J197" s="256"/>
      <c r="K197" s="256"/>
      <c r="L197" s="256"/>
      <c r="M197" s="256"/>
    </row>
    <row r="198" spans="2:13" s="239" customFormat="1">
      <c r="B198" s="256"/>
      <c r="C198" s="256"/>
      <c r="D198" s="256"/>
      <c r="E198" s="256"/>
      <c r="F198" s="256"/>
      <c r="G198" s="256"/>
      <c r="H198" s="256"/>
      <c r="I198" s="256"/>
      <c r="J198" s="256"/>
      <c r="K198" s="256"/>
      <c r="L198" s="256"/>
      <c r="M198" s="256"/>
    </row>
    <row r="199" spans="2:13" s="239" customFormat="1">
      <c r="B199" s="256"/>
      <c r="C199" s="256"/>
      <c r="D199" s="256"/>
      <c r="E199" s="256"/>
      <c r="F199" s="256"/>
      <c r="G199" s="256"/>
      <c r="H199" s="256"/>
      <c r="I199" s="256"/>
      <c r="J199" s="256"/>
      <c r="K199" s="256"/>
      <c r="L199" s="256"/>
      <c r="M199" s="256"/>
    </row>
    <row r="200" spans="2:13" s="239" customFormat="1">
      <c r="B200" s="256"/>
      <c r="C200" s="256"/>
      <c r="D200" s="256"/>
      <c r="E200" s="256"/>
      <c r="F200" s="256"/>
      <c r="G200" s="256"/>
      <c r="H200" s="256"/>
      <c r="I200" s="256"/>
      <c r="J200" s="256"/>
      <c r="K200" s="256"/>
      <c r="L200" s="256"/>
      <c r="M200" s="256"/>
    </row>
    <row r="201" spans="2:13" s="239" customFormat="1">
      <c r="B201" s="256"/>
      <c r="C201" s="256"/>
      <c r="D201" s="256"/>
      <c r="E201" s="256"/>
      <c r="F201" s="256"/>
      <c r="G201" s="256"/>
      <c r="H201" s="256"/>
      <c r="I201" s="256"/>
      <c r="J201" s="256"/>
      <c r="K201" s="256"/>
      <c r="L201" s="256"/>
      <c r="M201" s="256"/>
    </row>
    <row r="202" spans="2:13" s="239" customFormat="1">
      <c r="B202" s="256"/>
      <c r="C202" s="256"/>
      <c r="D202" s="256"/>
      <c r="E202" s="256"/>
      <c r="F202" s="256"/>
      <c r="G202" s="256"/>
      <c r="H202" s="256"/>
      <c r="I202" s="256"/>
      <c r="J202" s="256"/>
      <c r="K202" s="256"/>
      <c r="L202" s="256"/>
      <c r="M202" s="256"/>
    </row>
    <row r="203" spans="2:13" s="239" customFormat="1">
      <c r="B203" s="256"/>
      <c r="C203" s="256"/>
      <c r="D203" s="256"/>
      <c r="E203" s="256"/>
      <c r="F203" s="256"/>
      <c r="G203" s="256"/>
      <c r="H203" s="256"/>
      <c r="I203" s="256"/>
      <c r="J203" s="256"/>
      <c r="K203" s="256"/>
      <c r="L203" s="256"/>
      <c r="M203" s="256"/>
    </row>
    <row r="204" spans="2:13" s="239" customFormat="1">
      <c r="B204" s="256"/>
      <c r="C204" s="256"/>
      <c r="D204" s="256"/>
      <c r="E204" s="256"/>
      <c r="F204" s="256"/>
      <c r="G204" s="256"/>
      <c r="H204" s="256"/>
      <c r="I204" s="256"/>
      <c r="J204" s="256"/>
      <c r="K204" s="256"/>
      <c r="L204" s="256"/>
      <c r="M204" s="256"/>
    </row>
    <row r="205" spans="2:13" s="239" customFormat="1">
      <c r="B205" s="256"/>
      <c r="C205" s="256"/>
      <c r="D205" s="256"/>
      <c r="E205" s="256"/>
      <c r="F205" s="256"/>
      <c r="G205" s="256"/>
      <c r="H205" s="256"/>
      <c r="I205" s="256"/>
      <c r="J205" s="256"/>
      <c r="K205" s="256"/>
      <c r="L205" s="256"/>
      <c r="M205" s="256"/>
    </row>
    <row r="206" spans="2:13" s="239" customFormat="1">
      <c r="B206" s="256"/>
      <c r="C206" s="256"/>
      <c r="D206" s="256"/>
      <c r="E206" s="256"/>
      <c r="F206" s="256"/>
      <c r="G206" s="256"/>
      <c r="H206" s="256"/>
      <c r="I206" s="256"/>
      <c r="J206" s="256"/>
      <c r="K206" s="256"/>
      <c r="L206" s="256"/>
      <c r="M206" s="256"/>
    </row>
    <row r="207" spans="2:13" s="239" customFormat="1">
      <c r="B207" s="256"/>
      <c r="C207" s="256"/>
      <c r="D207" s="256"/>
      <c r="E207" s="256"/>
      <c r="F207" s="256"/>
      <c r="G207" s="256"/>
      <c r="H207" s="256"/>
      <c r="I207" s="256"/>
      <c r="J207" s="256"/>
      <c r="K207" s="256"/>
      <c r="L207" s="256"/>
      <c r="M207" s="256"/>
    </row>
    <row r="208" spans="2:13" s="239" customFormat="1">
      <c r="B208" s="256"/>
      <c r="C208" s="256"/>
      <c r="D208" s="256"/>
      <c r="E208" s="256"/>
      <c r="F208" s="256"/>
      <c r="G208" s="256"/>
      <c r="H208" s="256"/>
      <c r="I208" s="256"/>
      <c r="J208" s="256"/>
      <c r="K208" s="256"/>
      <c r="L208" s="256"/>
      <c r="M208" s="256"/>
    </row>
    <row r="209" spans="2:13" s="239" customFormat="1">
      <c r="B209" s="256"/>
      <c r="C209" s="256"/>
      <c r="D209" s="256"/>
      <c r="E209" s="256"/>
      <c r="F209" s="256"/>
      <c r="G209" s="256"/>
      <c r="H209" s="256"/>
      <c r="I209" s="256"/>
      <c r="J209" s="256"/>
      <c r="K209" s="256"/>
      <c r="L209" s="256"/>
      <c r="M209" s="256"/>
    </row>
    <row r="210" spans="2:13" s="239" customFormat="1">
      <c r="B210" s="256"/>
      <c r="C210" s="256"/>
      <c r="D210" s="256"/>
      <c r="E210" s="256"/>
      <c r="F210" s="256"/>
      <c r="G210" s="256"/>
      <c r="H210" s="256"/>
      <c r="I210" s="256"/>
      <c r="J210" s="256"/>
      <c r="K210" s="256"/>
      <c r="L210" s="256"/>
      <c r="M210" s="256"/>
    </row>
    <row r="211" spans="2:13" s="239" customFormat="1">
      <c r="B211" s="256"/>
      <c r="C211" s="256"/>
      <c r="D211" s="256"/>
      <c r="E211" s="256"/>
      <c r="F211" s="256"/>
      <c r="G211" s="256"/>
      <c r="H211" s="256"/>
      <c r="I211" s="256"/>
      <c r="J211" s="256"/>
      <c r="K211" s="256"/>
      <c r="L211" s="256"/>
      <c r="M211" s="256"/>
    </row>
    <row r="212" spans="2:13" s="239" customFormat="1">
      <c r="B212" s="256"/>
      <c r="C212" s="256"/>
      <c r="D212" s="256"/>
      <c r="E212" s="256"/>
      <c r="F212" s="256"/>
      <c r="G212" s="256"/>
      <c r="H212" s="256"/>
      <c r="I212" s="256"/>
      <c r="J212" s="256"/>
      <c r="K212" s="256"/>
      <c r="L212" s="256"/>
      <c r="M212" s="256"/>
    </row>
    <row r="213" spans="2:13" s="239" customFormat="1">
      <c r="B213" s="256"/>
      <c r="C213" s="256"/>
      <c r="D213" s="256"/>
      <c r="E213" s="256"/>
      <c r="F213" s="256"/>
      <c r="G213" s="256"/>
      <c r="H213" s="256"/>
      <c r="I213" s="256"/>
      <c r="J213" s="256"/>
      <c r="K213" s="256"/>
      <c r="L213" s="256"/>
      <c r="M213" s="256"/>
    </row>
    <row r="214" spans="2:13" s="239" customFormat="1">
      <c r="B214" s="256"/>
      <c r="C214" s="256"/>
      <c r="D214" s="256"/>
      <c r="E214" s="256"/>
      <c r="F214" s="256"/>
      <c r="G214" s="256"/>
      <c r="H214" s="256"/>
      <c r="I214" s="256"/>
      <c r="J214" s="256"/>
      <c r="K214" s="256"/>
      <c r="L214" s="256"/>
      <c r="M214" s="256"/>
    </row>
    <row r="215" spans="2:13" s="239" customFormat="1">
      <c r="B215" s="256"/>
      <c r="C215" s="256"/>
      <c r="D215" s="256"/>
      <c r="E215" s="256"/>
      <c r="F215" s="256"/>
      <c r="G215" s="256"/>
      <c r="H215" s="256"/>
      <c r="I215" s="256"/>
      <c r="J215" s="256"/>
      <c r="K215" s="256"/>
      <c r="L215" s="256"/>
      <c r="M215" s="256"/>
    </row>
    <row r="216" spans="2:13" s="239" customFormat="1">
      <c r="B216" s="256"/>
      <c r="C216" s="256"/>
      <c r="D216" s="256"/>
      <c r="E216" s="256"/>
      <c r="F216" s="256"/>
      <c r="G216" s="256"/>
      <c r="H216" s="256"/>
      <c r="I216" s="256"/>
      <c r="J216" s="256"/>
      <c r="K216" s="256"/>
      <c r="L216" s="256"/>
      <c r="M216" s="256"/>
    </row>
    <row r="217" spans="2:13" s="239" customFormat="1">
      <c r="B217" s="256"/>
      <c r="C217" s="256"/>
      <c r="D217" s="256"/>
      <c r="E217" s="256"/>
      <c r="F217" s="256"/>
      <c r="G217" s="256"/>
      <c r="H217" s="256"/>
      <c r="I217" s="256"/>
      <c r="J217" s="256"/>
      <c r="K217" s="256"/>
      <c r="L217" s="256"/>
      <c r="M217" s="256"/>
    </row>
    <row r="218" spans="2:13" s="239" customFormat="1">
      <c r="B218" s="256"/>
      <c r="C218" s="256"/>
      <c r="D218" s="256"/>
      <c r="E218" s="256"/>
      <c r="F218" s="256"/>
      <c r="G218" s="256"/>
      <c r="H218" s="256"/>
      <c r="I218" s="256"/>
      <c r="J218" s="256"/>
      <c r="K218" s="256"/>
      <c r="L218" s="256"/>
      <c r="M218" s="256"/>
    </row>
    <row r="219" spans="2:13" s="239" customFormat="1">
      <c r="B219" s="256"/>
      <c r="C219" s="256"/>
      <c r="D219" s="256"/>
      <c r="E219" s="256"/>
      <c r="F219" s="256"/>
      <c r="G219" s="256"/>
      <c r="H219" s="256"/>
      <c r="I219" s="256"/>
      <c r="J219" s="256"/>
      <c r="K219" s="256"/>
      <c r="L219" s="256"/>
      <c r="M219" s="256"/>
    </row>
    <row r="220" spans="2:13" s="239" customFormat="1">
      <c r="B220" s="256"/>
      <c r="C220" s="256"/>
      <c r="D220" s="256"/>
      <c r="E220" s="256"/>
      <c r="F220" s="256"/>
      <c r="G220" s="256"/>
      <c r="H220" s="256"/>
      <c r="I220" s="256"/>
      <c r="J220" s="256"/>
      <c r="K220" s="256"/>
      <c r="L220" s="256"/>
      <c r="M220" s="256"/>
    </row>
    <row r="221" spans="2:13" s="239" customFormat="1">
      <c r="B221" s="256"/>
      <c r="C221" s="256"/>
      <c r="D221" s="256"/>
      <c r="E221" s="256"/>
      <c r="F221" s="256"/>
      <c r="G221" s="256"/>
      <c r="H221" s="256"/>
      <c r="I221" s="256"/>
      <c r="J221" s="256"/>
      <c r="K221" s="256"/>
      <c r="L221" s="256"/>
      <c r="M221" s="256"/>
    </row>
    <row r="222" spans="2:13" s="239" customFormat="1">
      <c r="B222" s="256"/>
      <c r="C222" s="256"/>
      <c r="D222" s="256"/>
      <c r="E222" s="256"/>
      <c r="F222" s="256"/>
      <c r="G222" s="256"/>
      <c r="H222" s="256"/>
      <c r="I222" s="256"/>
      <c r="J222" s="256"/>
      <c r="K222" s="256"/>
      <c r="L222" s="256"/>
      <c r="M222" s="256"/>
    </row>
    <row r="223" spans="2:13" s="239" customFormat="1">
      <c r="B223" s="256"/>
      <c r="C223" s="256"/>
      <c r="D223" s="256"/>
      <c r="E223" s="256"/>
      <c r="F223" s="256"/>
      <c r="G223" s="256"/>
      <c r="H223" s="256"/>
      <c r="I223" s="256"/>
      <c r="J223" s="256"/>
      <c r="K223" s="256"/>
      <c r="L223" s="256"/>
      <c r="M223" s="256"/>
    </row>
    <row r="224" spans="2:13" s="239" customFormat="1">
      <c r="B224" s="256"/>
      <c r="C224" s="256"/>
      <c r="D224" s="256"/>
      <c r="E224" s="256"/>
      <c r="F224" s="256"/>
      <c r="G224" s="256"/>
      <c r="H224" s="256"/>
      <c r="I224" s="256"/>
      <c r="J224" s="256"/>
      <c r="K224" s="256"/>
      <c r="L224" s="256"/>
      <c r="M224" s="256"/>
    </row>
    <row r="225" spans="2:13" s="239" customFormat="1">
      <c r="B225" s="256"/>
      <c r="C225" s="256"/>
      <c r="D225" s="256"/>
      <c r="E225" s="256"/>
      <c r="F225" s="256"/>
      <c r="G225" s="256"/>
      <c r="H225" s="256"/>
      <c r="I225" s="256"/>
      <c r="J225" s="256"/>
      <c r="K225" s="256"/>
      <c r="L225" s="256"/>
      <c r="M225" s="256"/>
    </row>
    <row r="226" spans="2:13" s="239" customFormat="1">
      <c r="B226" s="256"/>
      <c r="C226" s="256"/>
      <c r="D226" s="256"/>
      <c r="E226" s="256"/>
      <c r="F226" s="256"/>
      <c r="G226" s="256"/>
      <c r="H226" s="256"/>
      <c r="I226" s="256"/>
      <c r="J226" s="256"/>
      <c r="K226" s="256"/>
      <c r="L226" s="256"/>
      <c r="M226" s="256"/>
    </row>
    <row r="227" spans="2:13" s="239" customFormat="1">
      <c r="B227" s="256"/>
      <c r="C227" s="256"/>
      <c r="D227" s="256"/>
      <c r="E227" s="256"/>
      <c r="F227" s="256"/>
      <c r="G227" s="256"/>
      <c r="H227" s="256"/>
      <c r="I227" s="256"/>
      <c r="J227" s="256"/>
      <c r="K227" s="256"/>
      <c r="L227" s="256"/>
      <c r="M227" s="256"/>
    </row>
    <row r="228" spans="2:13" s="239" customFormat="1">
      <c r="B228" s="256"/>
      <c r="C228" s="256"/>
      <c r="D228" s="256"/>
      <c r="E228" s="256"/>
      <c r="F228" s="256"/>
      <c r="G228" s="256"/>
      <c r="H228" s="256"/>
      <c r="I228" s="256"/>
      <c r="J228" s="256"/>
      <c r="K228" s="256"/>
      <c r="L228" s="256"/>
      <c r="M228" s="256"/>
    </row>
    <row r="229" spans="2:13" s="239" customFormat="1">
      <c r="B229" s="256"/>
      <c r="C229" s="256"/>
      <c r="D229" s="256"/>
      <c r="E229" s="256"/>
      <c r="F229" s="256"/>
      <c r="G229" s="256"/>
      <c r="H229" s="256"/>
      <c r="I229" s="256"/>
      <c r="J229" s="256"/>
      <c r="K229" s="256"/>
      <c r="L229" s="256"/>
      <c r="M229" s="256"/>
    </row>
    <row r="230" spans="2:13" s="239" customFormat="1">
      <c r="B230" s="256"/>
      <c r="C230" s="256"/>
      <c r="D230" s="256"/>
      <c r="E230" s="256"/>
      <c r="F230" s="256"/>
      <c r="G230" s="256"/>
      <c r="H230" s="256"/>
      <c r="I230" s="256"/>
      <c r="J230" s="256"/>
      <c r="K230" s="256"/>
      <c r="L230" s="256"/>
      <c r="M230" s="256"/>
    </row>
    <row r="231" spans="2:13" s="239" customFormat="1">
      <c r="B231" s="256"/>
      <c r="C231" s="256"/>
      <c r="D231" s="256"/>
      <c r="E231" s="256"/>
      <c r="F231" s="256"/>
      <c r="G231" s="256"/>
      <c r="H231" s="256"/>
      <c r="I231" s="256"/>
      <c r="J231" s="256"/>
      <c r="K231" s="256"/>
      <c r="L231" s="256"/>
      <c r="M231" s="256"/>
    </row>
    <row r="232" spans="2:13" s="239" customFormat="1">
      <c r="B232" s="256"/>
      <c r="C232" s="256"/>
      <c r="D232" s="256"/>
      <c r="E232" s="256"/>
      <c r="F232" s="256"/>
      <c r="G232" s="256"/>
      <c r="H232" s="256"/>
      <c r="I232" s="256"/>
      <c r="J232" s="256"/>
      <c r="K232" s="256"/>
      <c r="L232" s="256"/>
      <c r="M232" s="256"/>
    </row>
    <row r="233" spans="2:13" s="239" customFormat="1">
      <c r="B233" s="256"/>
      <c r="C233" s="256"/>
      <c r="D233" s="256"/>
      <c r="E233" s="256"/>
      <c r="F233" s="256"/>
      <c r="G233" s="256"/>
      <c r="H233" s="256"/>
      <c r="I233" s="256"/>
      <c r="J233" s="256"/>
      <c r="K233" s="256"/>
      <c r="L233" s="256"/>
      <c r="M233" s="256"/>
    </row>
    <row r="234" spans="2:13" s="239" customFormat="1">
      <c r="B234" s="256"/>
      <c r="C234" s="256"/>
      <c r="D234" s="256"/>
      <c r="E234" s="256"/>
      <c r="F234" s="256"/>
      <c r="G234" s="256"/>
      <c r="H234" s="256"/>
      <c r="I234" s="256"/>
      <c r="J234" s="256"/>
      <c r="K234" s="256"/>
      <c r="L234" s="256"/>
      <c r="M234" s="256"/>
    </row>
    <row r="235" spans="2:13" s="239" customFormat="1">
      <c r="B235" s="256"/>
      <c r="C235" s="256"/>
      <c r="D235" s="256"/>
      <c r="E235" s="256"/>
      <c r="F235" s="256"/>
      <c r="G235" s="256"/>
      <c r="H235" s="256"/>
      <c r="I235" s="256"/>
      <c r="J235" s="256"/>
      <c r="K235" s="256"/>
      <c r="L235" s="256"/>
      <c r="M235" s="256"/>
    </row>
    <row r="236" spans="2:13" s="239" customFormat="1">
      <c r="B236" s="256"/>
      <c r="C236" s="256"/>
      <c r="D236" s="256"/>
      <c r="E236" s="256"/>
      <c r="F236" s="256"/>
      <c r="G236" s="256"/>
      <c r="H236" s="256"/>
      <c r="I236" s="256"/>
      <c r="J236" s="256"/>
      <c r="K236" s="256"/>
      <c r="L236" s="256"/>
      <c r="M236" s="256"/>
    </row>
    <row r="237" spans="2:13" s="239" customFormat="1">
      <c r="B237" s="256"/>
      <c r="C237" s="256"/>
      <c r="D237" s="256"/>
      <c r="E237" s="256"/>
      <c r="F237" s="256"/>
      <c r="G237" s="256"/>
      <c r="H237" s="256"/>
      <c r="I237" s="256"/>
      <c r="J237" s="256"/>
      <c r="K237" s="256"/>
      <c r="L237" s="256"/>
      <c r="M237" s="256"/>
    </row>
    <row r="238" spans="2:13" s="239" customFormat="1">
      <c r="B238" s="256"/>
      <c r="C238" s="256"/>
      <c r="D238" s="256"/>
      <c r="E238" s="256"/>
      <c r="F238" s="256"/>
      <c r="G238" s="256"/>
      <c r="H238" s="256"/>
      <c r="I238" s="256"/>
      <c r="J238" s="256"/>
      <c r="K238" s="256"/>
      <c r="L238" s="256"/>
      <c r="M238" s="256"/>
    </row>
    <row r="239" spans="2:13" s="239" customFormat="1">
      <c r="B239" s="256"/>
      <c r="C239" s="256"/>
      <c r="D239" s="256"/>
      <c r="E239" s="256"/>
      <c r="F239" s="256"/>
      <c r="G239" s="256"/>
      <c r="H239" s="256"/>
      <c r="I239" s="256"/>
      <c r="J239" s="256"/>
      <c r="K239" s="256"/>
      <c r="L239" s="256"/>
      <c r="M239" s="256"/>
    </row>
    <row r="240" spans="2:13" s="239" customFormat="1">
      <c r="B240" s="256"/>
      <c r="C240" s="256"/>
      <c r="D240" s="256"/>
      <c r="E240" s="256"/>
      <c r="F240" s="256"/>
      <c r="G240" s="256"/>
      <c r="H240" s="256"/>
      <c r="I240" s="256"/>
      <c r="J240" s="256"/>
      <c r="K240" s="256"/>
      <c r="L240" s="256"/>
      <c r="M240" s="256"/>
    </row>
    <row r="241" spans="2:13" s="239" customFormat="1">
      <c r="B241" s="256"/>
      <c r="C241" s="256"/>
      <c r="D241" s="256"/>
      <c r="E241" s="256"/>
      <c r="F241" s="256"/>
      <c r="G241" s="256"/>
      <c r="H241" s="256"/>
      <c r="I241" s="256"/>
      <c r="J241" s="256"/>
      <c r="K241" s="256"/>
      <c r="L241" s="256"/>
      <c r="M241" s="256"/>
    </row>
    <row r="242" spans="2:13" s="239" customFormat="1">
      <c r="B242" s="256"/>
      <c r="C242" s="256"/>
      <c r="D242" s="256"/>
      <c r="E242" s="256"/>
      <c r="F242" s="256"/>
      <c r="G242" s="256"/>
      <c r="H242" s="256"/>
      <c r="I242" s="256"/>
      <c r="J242" s="256"/>
      <c r="K242" s="256"/>
      <c r="L242" s="256"/>
      <c r="M242" s="256"/>
    </row>
    <row r="243" spans="2:13" s="239" customFormat="1">
      <c r="B243" s="256"/>
      <c r="C243" s="256"/>
      <c r="D243" s="256"/>
      <c r="E243" s="256"/>
      <c r="F243" s="256"/>
      <c r="G243" s="256"/>
      <c r="H243" s="256"/>
      <c r="I243" s="256"/>
      <c r="J243" s="256"/>
      <c r="K243" s="256"/>
      <c r="L243" s="256"/>
      <c r="M243" s="256"/>
    </row>
    <row r="244" spans="2:13" s="239" customFormat="1">
      <c r="B244" s="256"/>
      <c r="C244" s="256"/>
      <c r="D244" s="256"/>
      <c r="E244" s="256"/>
      <c r="F244" s="256"/>
      <c r="G244" s="256"/>
      <c r="H244" s="256"/>
      <c r="I244" s="256"/>
      <c r="J244" s="256"/>
      <c r="K244" s="256"/>
      <c r="L244" s="256"/>
      <c r="M244" s="256"/>
    </row>
    <row r="245" spans="2:13" s="239" customFormat="1">
      <c r="B245" s="256"/>
      <c r="C245" s="256"/>
      <c r="D245" s="256"/>
      <c r="E245" s="256"/>
      <c r="F245" s="256"/>
      <c r="G245" s="256"/>
      <c r="H245" s="256"/>
      <c r="I245" s="256"/>
      <c r="J245" s="256"/>
      <c r="K245" s="256"/>
      <c r="L245" s="256"/>
      <c r="M245" s="256"/>
    </row>
    <row r="246" spans="2:13" s="239" customFormat="1">
      <c r="B246" s="256"/>
      <c r="C246" s="256"/>
      <c r="D246" s="256"/>
      <c r="E246" s="256"/>
      <c r="F246" s="256"/>
      <c r="G246" s="256"/>
      <c r="H246" s="256"/>
      <c r="I246" s="256"/>
      <c r="J246" s="256"/>
      <c r="K246" s="256"/>
      <c r="L246" s="256"/>
      <c r="M246" s="256"/>
    </row>
    <row r="247" spans="2:13" s="239" customFormat="1">
      <c r="B247" s="256"/>
      <c r="C247" s="256"/>
      <c r="D247" s="256"/>
      <c r="E247" s="256"/>
      <c r="F247" s="256"/>
      <c r="G247" s="256"/>
      <c r="H247" s="256"/>
      <c r="I247" s="256"/>
      <c r="J247" s="256"/>
      <c r="K247" s="256"/>
      <c r="L247" s="256"/>
      <c r="M247" s="256"/>
    </row>
    <row r="248" spans="2:13" s="239" customFormat="1">
      <c r="B248" s="256"/>
      <c r="C248" s="256"/>
      <c r="D248" s="256"/>
      <c r="E248" s="256"/>
      <c r="F248" s="256"/>
      <c r="G248" s="256"/>
      <c r="H248" s="256"/>
      <c r="I248" s="256"/>
      <c r="J248" s="256"/>
      <c r="K248" s="256"/>
      <c r="L248" s="256"/>
      <c r="M248" s="256"/>
    </row>
    <row r="249" spans="2:13" s="239" customFormat="1">
      <c r="B249" s="256"/>
      <c r="C249" s="256"/>
      <c r="D249" s="256"/>
      <c r="E249" s="256"/>
      <c r="F249" s="256"/>
      <c r="G249" s="256"/>
      <c r="H249" s="256"/>
      <c r="I249" s="256"/>
      <c r="J249" s="256"/>
      <c r="K249" s="256"/>
      <c r="L249" s="256"/>
      <c r="M249" s="256"/>
    </row>
    <row r="250" spans="2:13" s="239" customFormat="1">
      <c r="B250" s="256"/>
      <c r="C250" s="256"/>
      <c r="D250" s="256"/>
      <c r="E250" s="256"/>
      <c r="F250" s="256"/>
      <c r="G250" s="256"/>
      <c r="H250" s="256"/>
      <c r="I250" s="256"/>
      <c r="J250" s="256"/>
      <c r="K250" s="256"/>
      <c r="L250" s="256"/>
      <c r="M250" s="256"/>
    </row>
    <row r="251" spans="2:13" s="239" customFormat="1">
      <c r="B251" s="256"/>
      <c r="C251" s="256"/>
      <c r="D251" s="256"/>
      <c r="E251" s="256"/>
      <c r="F251" s="256"/>
      <c r="G251" s="256"/>
      <c r="H251" s="256"/>
      <c r="I251" s="256"/>
      <c r="J251" s="256"/>
      <c r="K251" s="256"/>
      <c r="L251" s="256"/>
      <c r="M251" s="256"/>
    </row>
    <row r="252" spans="2:13" s="239" customFormat="1">
      <c r="B252" s="256"/>
      <c r="C252" s="256"/>
      <c r="D252" s="256"/>
      <c r="E252" s="256"/>
      <c r="F252" s="256"/>
      <c r="G252" s="256"/>
      <c r="H252" s="256"/>
      <c r="I252" s="256"/>
      <c r="J252" s="256"/>
      <c r="K252" s="256"/>
      <c r="L252" s="256"/>
      <c r="M252" s="256"/>
    </row>
    <row r="253" spans="2:13" s="239" customFormat="1">
      <c r="B253" s="256"/>
      <c r="C253" s="256"/>
      <c r="D253" s="256"/>
      <c r="E253" s="256"/>
      <c r="F253" s="256"/>
      <c r="G253" s="256"/>
      <c r="H253" s="256"/>
      <c r="I253" s="256"/>
      <c r="J253" s="256"/>
      <c r="K253" s="256"/>
      <c r="L253" s="256"/>
      <c r="M253" s="256"/>
    </row>
    <row r="254" spans="2:13" s="239" customFormat="1">
      <c r="B254" s="256"/>
      <c r="C254" s="256"/>
      <c r="D254" s="256"/>
      <c r="E254" s="256"/>
      <c r="F254" s="256"/>
      <c r="G254" s="256"/>
      <c r="H254" s="256"/>
      <c r="I254" s="256"/>
      <c r="J254" s="256"/>
      <c r="K254" s="256"/>
      <c r="L254" s="256"/>
      <c r="M254" s="256"/>
    </row>
    <row r="255" spans="2:13" s="239" customFormat="1">
      <c r="B255" s="256"/>
      <c r="C255" s="256"/>
      <c r="D255" s="256"/>
      <c r="E255" s="256"/>
      <c r="F255" s="256"/>
      <c r="G255" s="256"/>
      <c r="H255" s="256"/>
      <c r="I255" s="256"/>
      <c r="J255" s="256"/>
      <c r="K255" s="256"/>
      <c r="L255" s="256"/>
      <c r="M255" s="256"/>
    </row>
    <row r="256" spans="2:13" s="239" customFormat="1">
      <c r="B256" s="256"/>
      <c r="C256" s="256"/>
      <c r="D256" s="256"/>
      <c r="E256" s="256"/>
      <c r="F256" s="256"/>
      <c r="G256" s="256"/>
      <c r="H256" s="256"/>
      <c r="I256" s="256"/>
      <c r="J256" s="256"/>
      <c r="K256" s="256"/>
      <c r="L256" s="256"/>
      <c r="M256" s="256"/>
    </row>
    <row r="257" spans="2:13" s="239" customFormat="1">
      <c r="B257" s="256"/>
      <c r="C257" s="256"/>
      <c r="D257" s="256"/>
      <c r="E257" s="256"/>
      <c r="F257" s="256"/>
      <c r="G257" s="256"/>
      <c r="H257" s="256"/>
      <c r="I257" s="256"/>
      <c r="J257" s="256"/>
      <c r="K257" s="256"/>
      <c r="L257" s="256"/>
      <c r="M257" s="256"/>
    </row>
    <row r="258" spans="2:13" s="239" customFormat="1">
      <c r="B258" s="256"/>
      <c r="C258" s="256"/>
      <c r="D258" s="256"/>
      <c r="E258" s="256"/>
      <c r="F258" s="256"/>
      <c r="G258" s="256"/>
      <c r="H258" s="256"/>
      <c r="I258" s="256"/>
      <c r="J258" s="256"/>
      <c r="K258" s="256"/>
      <c r="L258" s="256"/>
      <c r="M258" s="256"/>
    </row>
    <row r="259" spans="2:13" s="239" customFormat="1">
      <c r="B259" s="256"/>
      <c r="C259" s="256"/>
      <c r="D259" s="256"/>
      <c r="E259" s="256"/>
      <c r="F259" s="256"/>
      <c r="G259" s="256"/>
      <c r="H259" s="256"/>
      <c r="I259" s="256"/>
      <c r="J259" s="256"/>
      <c r="K259" s="256"/>
      <c r="L259" s="256"/>
      <c r="M259" s="256"/>
    </row>
    <row r="260" spans="2:13" s="239" customFormat="1">
      <c r="B260" s="256"/>
      <c r="C260" s="256"/>
      <c r="D260" s="256"/>
      <c r="E260" s="256"/>
      <c r="F260" s="256"/>
      <c r="G260" s="256"/>
      <c r="H260" s="256"/>
      <c r="I260" s="256"/>
      <c r="J260" s="256"/>
      <c r="K260" s="256"/>
      <c r="L260" s="256"/>
      <c r="M260" s="256"/>
    </row>
    <row r="261" spans="2:13" s="239" customFormat="1">
      <c r="B261" s="256"/>
      <c r="C261" s="256"/>
      <c r="D261" s="256"/>
      <c r="E261" s="256"/>
      <c r="F261" s="256"/>
      <c r="G261" s="256"/>
      <c r="H261" s="256"/>
      <c r="I261" s="256"/>
      <c r="J261" s="256"/>
      <c r="K261" s="256"/>
      <c r="L261" s="256"/>
      <c r="M261" s="256"/>
    </row>
    <row r="262" spans="2:13" s="239" customFormat="1">
      <c r="B262" s="256"/>
      <c r="C262" s="256"/>
      <c r="D262" s="256"/>
      <c r="E262" s="256"/>
      <c r="F262" s="256"/>
      <c r="G262" s="256"/>
      <c r="H262" s="256"/>
      <c r="I262" s="256"/>
      <c r="J262" s="256"/>
      <c r="K262" s="256"/>
      <c r="L262" s="256"/>
      <c r="M262" s="256"/>
    </row>
    <row r="263" spans="2:13" s="239" customFormat="1">
      <c r="B263" s="256"/>
      <c r="C263" s="256"/>
      <c r="D263" s="256"/>
      <c r="E263" s="256"/>
      <c r="F263" s="256"/>
      <c r="G263" s="256"/>
      <c r="H263" s="256"/>
      <c r="I263" s="256"/>
      <c r="J263" s="256"/>
      <c r="K263" s="256"/>
      <c r="L263" s="256"/>
      <c r="M263" s="256"/>
    </row>
    <row r="264" spans="2:13" s="239" customFormat="1">
      <c r="B264" s="256"/>
      <c r="C264" s="256"/>
      <c r="D264" s="256"/>
      <c r="E264" s="256"/>
      <c r="F264" s="256"/>
      <c r="G264" s="256"/>
      <c r="H264" s="256"/>
      <c r="I264" s="256"/>
      <c r="J264" s="256"/>
      <c r="K264" s="256"/>
      <c r="L264" s="256"/>
      <c r="M264" s="256"/>
    </row>
    <row r="265" spans="2:13" s="239" customFormat="1">
      <c r="B265" s="256"/>
      <c r="C265" s="256"/>
      <c r="D265" s="256"/>
      <c r="E265" s="256"/>
      <c r="F265" s="256"/>
      <c r="G265" s="256"/>
      <c r="H265" s="256"/>
      <c r="I265" s="256"/>
      <c r="J265" s="256"/>
      <c r="K265" s="256"/>
      <c r="L265" s="256"/>
      <c r="M265" s="256"/>
    </row>
    <row r="266" spans="2:13" s="239" customFormat="1">
      <c r="B266" s="256"/>
      <c r="C266" s="256"/>
      <c r="D266" s="256"/>
      <c r="E266" s="256"/>
      <c r="F266" s="256"/>
      <c r="G266" s="256"/>
      <c r="H266" s="256"/>
      <c r="I266" s="256"/>
      <c r="J266" s="256"/>
      <c r="K266" s="256"/>
      <c r="L266" s="256"/>
      <c r="M266" s="256"/>
    </row>
    <row r="267" spans="2:13" s="239" customFormat="1">
      <c r="B267" s="256"/>
      <c r="C267" s="256"/>
      <c r="D267" s="256"/>
      <c r="E267" s="256"/>
      <c r="F267" s="256"/>
      <c r="G267" s="256"/>
      <c r="H267" s="256"/>
      <c r="I267" s="256"/>
      <c r="J267" s="256"/>
      <c r="K267" s="256"/>
      <c r="L267" s="256"/>
      <c r="M267" s="256"/>
    </row>
    <row r="268" spans="2:13" s="239" customFormat="1">
      <c r="B268" s="256"/>
      <c r="C268" s="256"/>
      <c r="D268" s="256"/>
      <c r="E268" s="256"/>
      <c r="F268" s="256"/>
      <c r="G268" s="256"/>
      <c r="H268" s="256"/>
      <c r="I268" s="256"/>
      <c r="J268" s="256"/>
      <c r="K268" s="256"/>
      <c r="L268" s="256"/>
      <c r="M268" s="256"/>
    </row>
    <row r="269" spans="2:13" s="239" customFormat="1">
      <c r="B269" s="256"/>
      <c r="C269" s="256"/>
      <c r="D269" s="256"/>
      <c r="E269" s="256"/>
      <c r="F269" s="256"/>
      <c r="G269" s="256"/>
      <c r="H269" s="256"/>
      <c r="I269" s="256"/>
      <c r="J269" s="256"/>
      <c r="K269" s="256"/>
      <c r="L269" s="256"/>
      <c r="M269" s="256"/>
    </row>
    <row r="270" spans="2:13" s="239" customFormat="1">
      <c r="B270" s="256"/>
      <c r="C270" s="256"/>
      <c r="D270" s="256"/>
      <c r="E270" s="256"/>
      <c r="F270" s="256"/>
      <c r="G270" s="256"/>
      <c r="H270" s="256"/>
      <c r="I270" s="256"/>
      <c r="J270" s="256"/>
      <c r="K270" s="256"/>
      <c r="L270" s="256"/>
      <c r="M270" s="256"/>
    </row>
    <row r="271" spans="2:13" s="239" customFormat="1">
      <c r="B271" s="256"/>
      <c r="C271" s="256"/>
      <c r="D271" s="256"/>
      <c r="E271" s="256"/>
      <c r="F271" s="256"/>
      <c r="G271" s="256"/>
      <c r="H271" s="256"/>
      <c r="I271" s="256"/>
      <c r="J271" s="256"/>
      <c r="K271" s="256"/>
      <c r="L271" s="256"/>
      <c r="M271" s="256"/>
    </row>
    <row r="272" spans="2:13" s="239" customFormat="1">
      <c r="B272" s="256"/>
      <c r="C272" s="256"/>
      <c r="D272" s="256"/>
      <c r="E272" s="256"/>
      <c r="F272" s="256"/>
      <c r="G272" s="256"/>
      <c r="H272" s="256"/>
      <c r="I272" s="256"/>
      <c r="J272" s="256"/>
      <c r="K272" s="256"/>
      <c r="L272" s="256"/>
      <c r="M272" s="256"/>
    </row>
    <row r="273" spans="2:13" s="239" customFormat="1">
      <c r="B273" s="256"/>
      <c r="C273" s="256"/>
      <c r="D273" s="256"/>
      <c r="E273" s="256"/>
      <c r="F273" s="256"/>
      <c r="G273" s="256"/>
      <c r="H273" s="256"/>
      <c r="I273" s="256"/>
      <c r="J273" s="256"/>
      <c r="K273" s="256"/>
      <c r="L273" s="256"/>
      <c r="M273" s="256"/>
    </row>
    <row r="274" spans="2:13" s="239" customFormat="1">
      <c r="B274" s="256"/>
      <c r="C274" s="256"/>
      <c r="D274" s="256"/>
      <c r="E274" s="256"/>
      <c r="F274" s="256"/>
      <c r="G274" s="256"/>
      <c r="H274" s="256"/>
      <c r="I274" s="256"/>
      <c r="J274" s="256"/>
      <c r="K274" s="256"/>
      <c r="L274" s="256"/>
      <c r="M274" s="256"/>
    </row>
    <row r="275" spans="2:13" s="239" customFormat="1">
      <c r="B275" s="256"/>
      <c r="C275" s="256"/>
      <c r="D275" s="256"/>
      <c r="E275" s="256"/>
      <c r="F275" s="256"/>
      <c r="G275" s="256"/>
      <c r="H275" s="256"/>
      <c r="I275" s="256"/>
      <c r="J275" s="256"/>
      <c r="K275" s="256"/>
      <c r="L275" s="256"/>
      <c r="M275" s="256"/>
    </row>
    <row r="276" spans="2:13" s="239" customFormat="1">
      <c r="B276" s="256"/>
      <c r="C276" s="256"/>
      <c r="D276" s="256"/>
      <c r="E276" s="256"/>
      <c r="F276" s="256"/>
      <c r="G276" s="256"/>
      <c r="H276" s="256"/>
      <c r="I276" s="256"/>
      <c r="J276" s="256"/>
      <c r="K276" s="256"/>
      <c r="L276" s="256"/>
      <c r="M276" s="256"/>
    </row>
    <row r="277" spans="2:13" s="239" customFormat="1">
      <c r="B277" s="256"/>
      <c r="C277" s="256"/>
      <c r="D277" s="256"/>
      <c r="E277" s="256"/>
      <c r="F277" s="256"/>
      <c r="G277" s="256"/>
      <c r="H277" s="256"/>
      <c r="I277" s="256"/>
      <c r="J277" s="256"/>
      <c r="K277" s="256"/>
      <c r="L277" s="256"/>
      <c r="M277" s="256"/>
    </row>
    <row r="278" spans="2:13" s="239" customFormat="1">
      <c r="B278" s="256"/>
      <c r="C278" s="256"/>
      <c r="D278" s="256"/>
      <c r="E278" s="256"/>
      <c r="F278" s="256"/>
      <c r="G278" s="256"/>
      <c r="H278" s="256"/>
      <c r="I278" s="256"/>
      <c r="J278" s="256"/>
      <c r="K278" s="256"/>
      <c r="L278" s="256"/>
      <c r="M278" s="256"/>
    </row>
    <row r="279" spans="2:13" s="239" customFormat="1">
      <c r="B279" s="256"/>
      <c r="C279" s="256"/>
      <c r="D279" s="256"/>
      <c r="E279" s="256"/>
      <c r="F279" s="256"/>
      <c r="G279" s="256"/>
      <c r="H279" s="256"/>
      <c r="I279" s="256"/>
      <c r="J279" s="256"/>
      <c r="K279" s="256"/>
      <c r="L279" s="256"/>
      <c r="M279" s="256"/>
    </row>
    <row r="280" spans="2:13" s="239" customFormat="1">
      <c r="B280" s="256"/>
      <c r="C280" s="256"/>
      <c r="D280" s="256"/>
      <c r="E280" s="256"/>
      <c r="F280" s="256"/>
      <c r="G280" s="256"/>
      <c r="H280" s="256"/>
      <c r="I280" s="256"/>
      <c r="J280" s="256"/>
      <c r="K280" s="256"/>
      <c r="L280" s="256"/>
      <c r="M280" s="256"/>
    </row>
    <row r="281" spans="2:13" s="239" customFormat="1">
      <c r="B281" s="256"/>
      <c r="C281" s="256"/>
      <c r="D281" s="256"/>
      <c r="E281" s="256"/>
      <c r="F281" s="256"/>
      <c r="G281" s="256"/>
      <c r="H281" s="256"/>
      <c r="I281" s="256"/>
      <c r="J281" s="256"/>
      <c r="K281" s="256"/>
      <c r="L281" s="256"/>
      <c r="M281" s="256"/>
    </row>
    <row r="282" spans="2:13" s="239" customFormat="1">
      <c r="B282" s="256"/>
      <c r="C282" s="256"/>
      <c r="D282" s="256"/>
      <c r="E282" s="256"/>
      <c r="F282" s="256"/>
      <c r="G282" s="256"/>
      <c r="H282" s="256"/>
      <c r="I282" s="256"/>
      <c r="J282" s="256"/>
      <c r="K282" s="256"/>
      <c r="L282" s="256"/>
      <c r="M282" s="256"/>
    </row>
    <row r="283" spans="2:13" s="239" customFormat="1">
      <c r="B283" s="256"/>
      <c r="C283" s="256"/>
      <c r="D283" s="256"/>
      <c r="E283" s="256"/>
      <c r="F283" s="256"/>
      <c r="G283" s="256"/>
      <c r="H283" s="256"/>
      <c r="I283" s="256"/>
      <c r="J283" s="256"/>
      <c r="K283" s="256"/>
      <c r="L283" s="256"/>
      <c r="M283" s="256"/>
    </row>
    <row r="284" spans="2:13" s="239" customFormat="1">
      <c r="B284" s="256"/>
      <c r="C284" s="256"/>
      <c r="D284" s="256"/>
      <c r="E284" s="256"/>
      <c r="F284" s="256"/>
      <c r="G284" s="256"/>
      <c r="H284" s="256"/>
      <c r="I284" s="256"/>
      <c r="J284" s="256"/>
      <c r="K284" s="256"/>
      <c r="L284" s="256"/>
      <c r="M284" s="256"/>
    </row>
    <row r="285" spans="2:13" s="239" customFormat="1">
      <c r="B285" s="256"/>
      <c r="C285" s="256"/>
      <c r="D285" s="256"/>
      <c r="E285" s="256"/>
      <c r="F285" s="256"/>
      <c r="G285" s="256"/>
      <c r="H285" s="256"/>
      <c r="I285" s="256"/>
      <c r="J285" s="256"/>
      <c r="K285" s="256"/>
      <c r="L285" s="256"/>
      <c r="M285" s="256"/>
    </row>
    <row r="286" spans="2:13" s="239" customFormat="1">
      <c r="B286" s="256"/>
      <c r="C286" s="256"/>
      <c r="D286" s="256"/>
      <c r="E286" s="256"/>
      <c r="F286" s="256"/>
      <c r="G286" s="256"/>
      <c r="H286" s="256"/>
      <c r="I286" s="256"/>
      <c r="J286" s="256"/>
      <c r="K286" s="256"/>
      <c r="L286" s="256"/>
      <c r="M286" s="256"/>
    </row>
    <row r="287" spans="2:13" s="239" customFormat="1">
      <c r="B287" s="256"/>
      <c r="C287" s="256"/>
      <c r="D287" s="256"/>
      <c r="E287" s="256"/>
      <c r="F287" s="256"/>
      <c r="G287" s="256"/>
      <c r="H287" s="256"/>
      <c r="I287" s="256"/>
      <c r="J287" s="256"/>
      <c r="K287" s="256"/>
      <c r="L287" s="256"/>
      <c r="M287" s="256"/>
    </row>
    <row r="288" spans="2:13" s="239" customFormat="1">
      <c r="B288" s="256"/>
      <c r="C288" s="256"/>
      <c r="D288" s="256"/>
      <c r="E288" s="256"/>
      <c r="F288" s="256"/>
      <c r="G288" s="256"/>
      <c r="H288" s="256"/>
      <c r="I288" s="256"/>
      <c r="J288" s="256"/>
      <c r="K288" s="256"/>
      <c r="L288" s="256"/>
      <c r="M288" s="256"/>
    </row>
    <row r="289" spans="2:13" s="239" customFormat="1">
      <c r="B289" s="256"/>
      <c r="C289" s="256"/>
      <c r="D289" s="256"/>
      <c r="E289" s="256"/>
      <c r="F289" s="256"/>
      <c r="G289" s="256"/>
      <c r="H289" s="256"/>
      <c r="I289" s="256"/>
      <c r="J289" s="256"/>
      <c r="K289" s="256"/>
      <c r="L289" s="256"/>
      <c r="M289" s="256"/>
    </row>
    <row r="290" spans="2:13" s="239" customFormat="1">
      <c r="B290" s="256"/>
      <c r="C290" s="256"/>
      <c r="D290" s="256"/>
      <c r="E290" s="256"/>
      <c r="F290" s="256"/>
      <c r="G290" s="256"/>
      <c r="H290" s="256"/>
      <c r="I290" s="256"/>
      <c r="J290" s="256"/>
      <c r="K290" s="256"/>
      <c r="L290" s="256"/>
      <c r="M290" s="256"/>
    </row>
    <row r="291" spans="2:13" s="239" customFormat="1">
      <c r="B291" s="256"/>
      <c r="C291" s="256"/>
      <c r="D291" s="256"/>
      <c r="E291" s="256"/>
      <c r="F291" s="256"/>
      <c r="G291" s="256"/>
      <c r="H291" s="256"/>
      <c r="I291" s="256"/>
      <c r="J291" s="256"/>
      <c r="K291" s="256"/>
      <c r="L291" s="256"/>
      <c r="M291" s="256"/>
    </row>
    <row r="292" spans="2:13" s="239" customFormat="1">
      <c r="B292" s="256"/>
      <c r="C292" s="256"/>
      <c r="D292" s="256"/>
      <c r="E292" s="256"/>
      <c r="F292" s="256"/>
      <c r="G292" s="256"/>
      <c r="H292" s="256"/>
      <c r="I292" s="256"/>
      <c r="J292" s="256"/>
      <c r="K292" s="256"/>
      <c r="L292" s="256"/>
      <c r="M292" s="256"/>
    </row>
    <row r="293" spans="2:13" s="239" customFormat="1">
      <c r="B293" s="256"/>
      <c r="C293" s="256"/>
      <c r="D293" s="256"/>
      <c r="E293" s="256"/>
      <c r="F293" s="256"/>
      <c r="G293" s="256"/>
      <c r="H293" s="256"/>
      <c r="I293" s="256"/>
      <c r="J293" s="256"/>
      <c r="K293" s="256"/>
      <c r="L293" s="256"/>
      <c r="M293" s="256"/>
    </row>
    <row r="294" spans="2:13" s="239" customFormat="1">
      <c r="B294" s="256"/>
      <c r="C294" s="256"/>
      <c r="D294" s="256"/>
      <c r="E294" s="256"/>
      <c r="F294" s="256"/>
      <c r="G294" s="256"/>
      <c r="H294" s="256"/>
      <c r="I294" s="256"/>
      <c r="J294" s="256"/>
      <c r="K294" s="256"/>
      <c r="L294" s="256"/>
      <c r="M294" s="256"/>
    </row>
    <row r="295" spans="2:13" s="239" customFormat="1">
      <c r="B295" s="256"/>
      <c r="C295" s="256"/>
      <c r="D295" s="256"/>
      <c r="E295" s="256"/>
      <c r="F295" s="256"/>
      <c r="G295" s="256"/>
      <c r="H295" s="256"/>
      <c r="I295" s="256"/>
      <c r="J295" s="256"/>
      <c r="K295" s="256"/>
      <c r="L295" s="256"/>
      <c r="M295" s="256"/>
    </row>
    <row r="296" spans="2:13" s="239" customFormat="1">
      <c r="B296" s="256"/>
      <c r="C296" s="256"/>
      <c r="D296" s="256"/>
      <c r="E296" s="256"/>
      <c r="F296" s="256"/>
      <c r="G296" s="256"/>
      <c r="H296" s="256"/>
      <c r="I296" s="256"/>
      <c r="J296" s="256"/>
      <c r="K296" s="256"/>
      <c r="L296" s="256"/>
      <c r="M296" s="256"/>
    </row>
    <row r="297" spans="2:13" s="239" customFormat="1">
      <c r="B297" s="256"/>
      <c r="C297" s="256"/>
      <c r="D297" s="256"/>
      <c r="E297" s="256"/>
      <c r="F297" s="256"/>
      <c r="G297" s="256"/>
      <c r="H297" s="256"/>
      <c r="I297" s="256"/>
      <c r="J297" s="256"/>
      <c r="K297" s="256"/>
      <c r="L297" s="256"/>
      <c r="M297" s="256"/>
    </row>
    <row r="298" spans="2:13" s="239" customFormat="1">
      <c r="B298" s="256"/>
      <c r="C298" s="256"/>
      <c r="D298" s="256"/>
      <c r="E298" s="256"/>
      <c r="F298" s="256"/>
      <c r="G298" s="256"/>
      <c r="H298" s="256"/>
      <c r="I298" s="256"/>
      <c r="J298" s="256"/>
      <c r="K298" s="256"/>
      <c r="L298" s="256"/>
      <c r="M298" s="256"/>
    </row>
    <row r="299" spans="2:13" s="239" customFormat="1">
      <c r="B299" s="256"/>
      <c r="C299" s="256"/>
      <c r="D299" s="256"/>
      <c r="E299" s="256"/>
      <c r="F299" s="256"/>
      <c r="G299" s="256"/>
      <c r="H299" s="256"/>
      <c r="I299" s="256"/>
      <c r="J299" s="256"/>
      <c r="K299" s="256"/>
      <c r="L299" s="256"/>
      <c r="M299" s="256"/>
    </row>
    <row r="300" spans="2:13" s="239" customFormat="1">
      <c r="B300" s="256"/>
      <c r="C300" s="256"/>
      <c r="D300" s="256"/>
      <c r="E300" s="256"/>
      <c r="F300" s="256"/>
      <c r="G300" s="256"/>
      <c r="H300" s="256"/>
      <c r="I300" s="256"/>
      <c r="J300" s="256"/>
      <c r="K300" s="256"/>
      <c r="L300" s="256"/>
      <c r="M300" s="256"/>
    </row>
    <row r="301" spans="2:13" s="239" customFormat="1">
      <c r="B301" s="256"/>
      <c r="C301" s="256"/>
      <c r="D301" s="256"/>
      <c r="E301" s="256"/>
      <c r="F301" s="256"/>
      <c r="G301" s="256"/>
      <c r="H301" s="256"/>
      <c r="I301" s="256"/>
      <c r="J301" s="256"/>
      <c r="K301" s="256"/>
      <c r="L301" s="256"/>
      <c r="M301" s="256"/>
    </row>
    <row r="302" spans="2:13" s="239" customFormat="1">
      <c r="B302" s="256"/>
      <c r="C302" s="256"/>
      <c r="D302" s="256"/>
      <c r="E302" s="256"/>
      <c r="F302" s="256"/>
      <c r="G302" s="256"/>
      <c r="H302" s="256"/>
      <c r="I302" s="256"/>
      <c r="J302" s="256"/>
      <c r="K302" s="256"/>
      <c r="L302" s="256"/>
      <c r="M302" s="256"/>
    </row>
    <row r="303" spans="2:13" s="239" customFormat="1">
      <c r="B303" s="256"/>
      <c r="C303" s="256"/>
      <c r="D303" s="256"/>
      <c r="E303" s="256"/>
      <c r="F303" s="256"/>
      <c r="G303" s="256"/>
      <c r="H303" s="256"/>
      <c r="I303" s="256"/>
      <c r="J303" s="256"/>
      <c r="K303" s="256"/>
      <c r="L303" s="256"/>
      <c r="M303" s="256"/>
    </row>
    <row r="304" spans="2:13" s="239" customFormat="1">
      <c r="B304" s="256"/>
      <c r="C304" s="256"/>
      <c r="D304" s="256"/>
      <c r="E304" s="256"/>
      <c r="F304" s="256"/>
      <c r="G304" s="256"/>
      <c r="H304" s="256"/>
      <c r="I304" s="256"/>
      <c r="J304" s="256"/>
      <c r="K304" s="256"/>
      <c r="L304" s="256"/>
      <c r="M304" s="256"/>
    </row>
    <row r="305" spans="2:13" s="239" customFormat="1">
      <c r="B305" s="256"/>
      <c r="C305" s="256"/>
      <c r="D305" s="256"/>
      <c r="E305" s="256"/>
      <c r="F305" s="256"/>
      <c r="G305" s="256"/>
      <c r="H305" s="256"/>
      <c r="I305" s="256"/>
      <c r="J305" s="256"/>
      <c r="K305" s="256"/>
      <c r="L305" s="256"/>
      <c r="M305" s="256"/>
    </row>
    <row r="306" spans="2:13" s="239" customFormat="1">
      <c r="B306" s="256"/>
      <c r="C306" s="256"/>
      <c r="D306" s="256"/>
      <c r="E306" s="256"/>
      <c r="F306" s="256"/>
      <c r="G306" s="256"/>
      <c r="H306" s="256"/>
      <c r="I306" s="256"/>
      <c r="J306" s="256"/>
      <c r="K306" s="256"/>
      <c r="L306" s="256"/>
      <c r="M306" s="256"/>
    </row>
    <row r="307" spans="2:13" s="239" customFormat="1">
      <c r="B307" s="256"/>
      <c r="C307" s="256"/>
      <c r="D307" s="256"/>
      <c r="E307" s="256"/>
      <c r="F307" s="256"/>
      <c r="G307" s="256"/>
      <c r="H307" s="256"/>
      <c r="I307" s="256"/>
      <c r="J307" s="256"/>
      <c r="K307" s="256"/>
      <c r="L307" s="256"/>
      <c r="M307" s="256"/>
    </row>
    <row r="308" spans="2:13" s="239" customFormat="1">
      <c r="B308" s="256"/>
      <c r="C308" s="256"/>
      <c r="D308" s="256"/>
      <c r="E308" s="256"/>
      <c r="F308" s="256"/>
      <c r="G308" s="256"/>
      <c r="H308" s="256"/>
      <c r="I308" s="256"/>
      <c r="J308" s="256"/>
      <c r="K308" s="256"/>
      <c r="L308" s="256"/>
      <c r="M308" s="256"/>
    </row>
    <row r="309" spans="2:13" s="239" customFormat="1">
      <c r="B309" s="256"/>
      <c r="C309" s="256"/>
      <c r="D309" s="256"/>
      <c r="E309" s="256"/>
      <c r="F309" s="256"/>
      <c r="G309" s="256"/>
      <c r="H309" s="256"/>
      <c r="I309" s="256"/>
      <c r="J309" s="256"/>
      <c r="K309" s="256"/>
      <c r="L309" s="256"/>
      <c r="M309" s="256"/>
    </row>
    <row r="310" spans="2:13" s="239" customFormat="1">
      <c r="B310" s="256"/>
      <c r="C310" s="256"/>
      <c r="D310" s="256"/>
      <c r="E310" s="256"/>
      <c r="F310" s="256"/>
      <c r="G310" s="256"/>
      <c r="H310" s="256"/>
      <c r="I310" s="256"/>
      <c r="J310" s="256"/>
      <c r="K310" s="256"/>
      <c r="L310" s="256"/>
      <c r="M310" s="256"/>
    </row>
    <row r="311" spans="2:13" s="239" customFormat="1">
      <c r="B311" s="256"/>
      <c r="C311" s="256"/>
      <c r="D311" s="256"/>
      <c r="E311" s="256"/>
      <c r="F311" s="256"/>
      <c r="G311" s="256"/>
      <c r="H311" s="256"/>
      <c r="I311" s="256"/>
      <c r="J311" s="256"/>
      <c r="K311" s="256"/>
      <c r="L311" s="256"/>
      <c r="M311" s="256"/>
    </row>
    <row r="312" spans="2:13" s="239" customFormat="1">
      <c r="B312" s="256"/>
      <c r="C312" s="256"/>
      <c r="D312" s="256"/>
      <c r="E312" s="256"/>
      <c r="F312" s="256"/>
      <c r="G312" s="256"/>
      <c r="H312" s="256"/>
      <c r="I312" s="256"/>
      <c r="J312" s="256"/>
      <c r="K312" s="256"/>
      <c r="L312" s="256"/>
      <c r="M312" s="256"/>
    </row>
    <row r="313" spans="2:13" s="239" customFormat="1">
      <c r="B313" s="256"/>
      <c r="C313" s="256"/>
      <c r="D313" s="256"/>
      <c r="E313" s="256"/>
      <c r="F313" s="256"/>
      <c r="G313" s="256"/>
      <c r="H313" s="256"/>
      <c r="I313" s="256"/>
      <c r="J313" s="256"/>
      <c r="K313" s="256"/>
      <c r="L313" s="256"/>
      <c r="M313" s="256"/>
    </row>
    <row r="314" spans="2:13" s="239" customFormat="1">
      <c r="B314" s="256"/>
      <c r="C314" s="256"/>
      <c r="D314" s="256"/>
      <c r="E314" s="256"/>
      <c r="F314" s="256"/>
      <c r="G314" s="256"/>
      <c r="H314" s="256"/>
      <c r="I314" s="256"/>
      <c r="J314" s="256"/>
      <c r="K314" s="256"/>
      <c r="L314" s="256"/>
      <c r="M314" s="256"/>
    </row>
    <row r="315" spans="2:13" s="239" customFormat="1">
      <c r="B315" s="256"/>
      <c r="C315" s="256"/>
      <c r="D315" s="256"/>
      <c r="E315" s="256"/>
      <c r="F315" s="256"/>
      <c r="G315" s="256"/>
      <c r="H315" s="256"/>
      <c r="I315" s="256"/>
      <c r="J315" s="256"/>
      <c r="K315" s="256"/>
      <c r="L315" s="256"/>
      <c r="M315" s="256"/>
    </row>
    <row r="316" spans="2:13" s="239" customFormat="1">
      <c r="B316" s="256"/>
      <c r="C316" s="256"/>
      <c r="D316" s="256"/>
      <c r="E316" s="256"/>
      <c r="F316" s="256"/>
      <c r="G316" s="256"/>
      <c r="H316" s="256"/>
      <c r="I316" s="256"/>
      <c r="J316" s="256"/>
      <c r="K316" s="256"/>
      <c r="L316" s="256"/>
      <c r="M316" s="256"/>
    </row>
    <row r="317" spans="2:13" s="239" customFormat="1">
      <c r="B317" s="256"/>
      <c r="C317" s="256"/>
      <c r="D317" s="256"/>
      <c r="E317" s="256"/>
      <c r="F317" s="256"/>
      <c r="G317" s="256"/>
      <c r="H317" s="256"/>
      <c r="I317" s="256"/>
      <c r="J317" s="256"/>
      <c r="K317" s="256"/>
      <c r="L317" s="256"/>
      <c r="M317" s="256"/>
    </row>
    <row r="318" spans="2:13" s="239" customFormat="1">
      <c r="B318" s="256"/>
      <c r="C318" s="256"/>
      <c r="D318" s="256"/>
      <c r="E318" s="256"/>
      <c r="F318" s="256"/>
      <c r="G318" s="256"/>
      <c r="H318" s="256"/>
      <c r="I318" s="256"/>
      <c r="J318" s="256"/>
      <c r="K318" s="256"/>
      <c r="L318" s="256"/>
      <c r="M318" s="256"/>
    </row>
    <row r="319" spans="2:13" s="239" customFormat="1">
      <c r="B319" s="256"/>
      <c r="C319" s="256"/>
      <c r="D319" s="256"/>
      <c r="E319" s="256"/>
      <c r="F319" s="256"/>
      <c r="G319" s="256"/>
      <c r="H319" s="256"/>
      <c r="I319" s="256"/>
      <c r="J319" s="256"/>
      <c r="K319" s="256"/>
      <c r="L319" s="256"/>
      <c r="M319" s="256"/>
    </row>
    <row r="320" spans="2:13" s="239" customFormat="1">
      <c r="B320" s="256"/>
      <c r="C320" s="256"/>
      <c r="D320" s="256"/>
      <c r="E320" s="256"/>
      <c r="F320" s="256"/>
      <c r="G320" s="256"/>
      <c r="H320" s="256"/>
      <c r="I320" s="256"/>
      <c r="J320" s="256"/>
      <c r="K320" s="256"/>
      <c r="L320" s="256"/>
      <c r="M320" s="256"/>
    </row>
    <row r="321" spans="2:13" s="239" customFormat="1">
      <c r="B321" s="256"/>
      <c r="C321" s="256"/>
      <c r="D321" s="256"/>
      <c r="E321" s="256"/>
      <c r="F321" s="256"/>
      <c r="G321" s="256"/>
      <c r="H321" s="256"/>
      <c r="I321" s="256"/>
      <c r="J321" s="256"/>
      <c r="K321" s="256"/>
      <c r="L321" s="256"/>
      <c r="M321" s="256"/>
    </row>
    <row r="322" spans="2:13" s="239" customFormat="1">
      <c r="B322" s="256"/>
      <c r="C322" s="256"/>
      <c r="D322" s="256"/>
      <c r="E322" s="256"/>
      <c r="F322" s="256"/>
      <c r="G322" s="256"/>
      <c r="H322" s="256"/>
      <c r="I322" s="256"/>
      <c r="J322" s="256"/>
      <c r="K322" s="256"/>
      <c r="L322" s="256"/>
      <c r="M322" s="256"/>
    </row>
    <row r="323" spans="2:13" s="239" customFormat="1">
      <c r="B323" s="256"/>
      <c r="C323" s="256"/>
      <c r="D323" s="256"/>
      <c r="E323" s="256"/>
      <c r="F323" s="256"/>
      <c r="G323" s="256"/>
      <c r="H323" s="256"/>
      <c r="I323" s="256"/>
      <c r="J323" s="256"/>
      <c r="K323" s="256"/>
      <c r="L323" s="256"/>
      <c r="M323" s="256"/>
    </row>
    <row r="324" spans="2:13" s="239" customFormat="1">
      <c r="B324" s="256"/>
      <c r="C324" s="256"/>
      <c r="D324" s="256"/>
      <c r="E324" s="256"/>
      <c r="F324" s="256"/>
      <c r="G324" s="256"/>
      <c r="H324" s="256"/>
      <c r="I324" s="256"/>
      <c r="J324" s="256"/>
      <c r="K324" s="256"/>
      <c r="L324" s="256"/>
      <c r="M324" s="256"/>
    </row>
    <row r="325" spans="2:13" s="239" customFormat="1">
      <c r="B325" s="256"/>
      <c r="C325" s="256"/>
      <c r="D325" s="256"/>
      <c r="E325" s="256"/>
      <c r="F325" s="256"/>
      <c r="G325" s="256"/>
      <c r="H325" s="256"/>
      <c r="I325" s="256"/>
      <c r="J325" s="256"/>
      <c r="K325" s="256"/>
      <c r="L325" s="256"/>
      <c r="M325" s="256"/>
    </row>
    <row r="326" spans="2:13" s="239" customFormat="1">
      <c r="B326" s="256"/>
      <c r="C326" s="256"/>
      <c r="D326" s="256"/>
      <c r="E326" s="256"/>
      <c r="F326" s="256"/>
      <c r="G326" s="256"/>
      <c r="H326" s="256"/>
      <c r="I326" s="256"/>
      <c r="J326" s="256"/>
      <c r="K326" s="256"/>
      <c r="L326" s="256"/>
      <c r="M326" s="256"/>
    </row>
    <row r="327" spans="2:13" s="239" customFormat="1">
      <c r="B327" s="256"/>
      <c r="C327" s="256"/>
      <c r="D327" s="256"/>
      <c r="E327" s="256"/>
      <c r="F327" s="256"/>
      <c r="G327" s="256"/>
      <c r="H327" s="256"/>
      <c r="I327" s="256"/>
      <c r="J327" s="256"/>
      <c r="K327" s="256"/>
      <c r="L327" s="256"/>
      <c r="M327" s="256"/>
    </row>
    <row r="328" spans="2:13" s="239" customFormat="1">
      <c r="B328" s="256"/>
      <c r="C328" s="256"/>
      <c r="D328" s="256"/>
      <c r="E328" s="256"/>
      <c r="F328" s="256"/>
      <c r="G328" s="256"/>
      <c r="H328" s="256"/>
      <c r="I328" s="256"/>
      <c r="J328" s="256"/>
      <c r="K328" s="256"/>
      <c r="L328" s="256"/>
      <c r="M328" s="256"/>
    </row>
    <row r="329" spans="2:13" s="239" customFormat="1">
      <c r="B329" s="256"/>
      <c r="C329" s="256"/>
      <c r="D329" s="256"/>
      <c r="E329" s="256"/>
      <c r="F329" s="256"/>
      <c r="G329" s="256"/>
      <c r="H329" s="256"/>
      <c r="I329" s="256"/>
      <c r="J329" s="256"/>
      <c r="K329" s="256"/>
      <c r="L329" s="256"/>
      <c r="M329" s="256"/>
    </row>
    <row r="330" spans="2:13" s="239" customFormat="1">
      <c r="B330" s="256"/>
      <c r="C330" s="256"/>
      <c r="D330" s="256"/>
      <c r="E330" s="256"/>
      <c r="F330" s="256"/>
      <c r="G330" s="256"/>
      <c r="H330" s="256"/>
      <c r="I330" s="256"/>
      <c r="J330" s="256"/>
      <c r="K330" s="256"/>
      <c r="L330" s="256"/>
      <c r="M330" s="256"/>
    </row>
  </sheetData>
  <sheetProtection password="D806" sheet="1" objects="1" scenarios="1"/>
  <pageMargins left="0.7" right="0.7" top="0.75" bottom="0.75" header="0.3" footer="0.3"/>
  <pageSetup orientation="portrait" r:id="rId1"/>
  <ignoredErrors>
    <ignoredError sqref="F21 H21 C28 E28:K29 M28:M29 L21 D21 D24:D27 F24:H27 L24:L29 J21:J22 J24:J27" formula="1"/>
  </ignoredErrors>
  <legacyDrawing r:id="rId2"/>
</worksheet>
</file>

<file path=xl/worksheets/sheet12.xml><?xml version="1.0" encoding="utf-8"?>
<worksheet xmlns="http://schemas.openxmlformats.org/spreadsheetml/2006/main" xmlns:r="http://schemas.openxmlformats.org/officeDocument/2006/relationships">
  <dimension ref="A1:IV210"/>
  <sheetViews>
    <sheetView showGridLines="0" topLeftCell="A33" zoomScale="85" zoomScaleNormal="85" workbookViewId="0">
      <selection activeCell="B28" sqref="B28"/>
    </sheetView>
  </sheetViews>
  <sheetFormatPr defaultRowHeight="14.4"/>
  <cols>
    <col min="1" max="1" width="21" customWidth="1"/>
    <col min="2" max="2" width="13.88671875" style="90" customWidth="1"/>
    <col min="3" max="3" width="22.109375" style="90" customWidth="1"/>
    <col min="4" max="4" width="12" customWidth="1"/>
    <col min="5" max="5" width="9.109375" style="239"/>
    <col min="6" max="6" width="13" style="239" customWidth="1"/>
    <col min="7" max="91" width="9.109375" style="239"/>
  </cols>
  <sheetData>
    <row r="1" spans="1:18" ht="18">
      <c r="A1" s="739" t="s">
        <v>201</v>
      </c>
      <c r="D1" s="24"/>
      <c r="P1" s="272"/>
      <c r="Q1" s="267"/>
      <c r="R1" s="267"/>
    </row>
    <row r="2" spans="1:18">
      <c r="A2" s="22" t="s">
        <v>173</v>
      </c>
      <c r="D2" s="24"/>
      <c r="I2" s="267"/>
      <c r="J2" s="267"/>
      <c r="K2" s="267"/>
      <c r="L2" s="267"/>
      <c r="M2" s="267"/>
      <c r="N2" s="267"/>
      <c r="O2" s="267"/>
      <c r="P2" s="267"/>
      <c r="Q2" s="267"/>
      <c r="R2" s="267"/>
    </row>
    <row r="3" spans="1:18">
      <c r="A3" s="400" t="s">
        <v>140</v>
      </c>
      <c r="B3" s="733"/>
      <c r="C3" s="734"/>
      <c r="D3" s="3"/>
      <c r="E3" s="267"/>
      <c r="F3" s="267"/>
      <c r="I3" s="267"/>
      <c r="J3" s="267"/>
      <c r="K3" s="267"/>
      <c r="L3" s="267"/>
      <c r="M3" s="267"/>
      <c r="N3" s="267"/>
      <c r="O3" s="267"/>
      <c r="P3" s="267"/>
      <c r="Q3" s="267"/>
    </row>
    <row r="4" spans="1:18" ht="31.5" customHeight="1">
      <c r="A4" s="13" t="s">
        <v>174</v>
      </c>
      <c r="B4" s="157">
        <f>技术假设!B5</f>
        <v>1.1000000000000001</v>
      </c>
      <c r="C4" s="158"/>
      <c r="D4" s="3"/>
      <c r="E4" s="267"/>
      <c r="F4" s="267"/>
      <c r="I4" s="267"/>
      <c r="J4" s="267"/>
      <c r="K4" s="267"/>
      <c r="L4" s="267"/>
      <c r="M4" s="267"/>
      <c r="N4" s="268"/>
      <c r="O4" s="268"/>
      <c r="P4" s="267"/>
      <c r="Q4" s="267"/>
    </row>
    <row r="5" spans="1:18" ht="18.75" customHeight="1">
      <c r="A5" s="13" t="s">
        <v>175</v>
      </c>
      <c r="B5" s="157">
        <f>技术假设!B6</f>
        <v>5</v>
      </c>
      <c r="C5" s="158"/>
      <c r="D5" s="3"/>
      <c r="E5" s="267"/>
      <c r="F5" s="267"/>
      <c r="J5" s="267"/>
      <c r="K5" s="267"/>
      <c r="L5" s="276"/>
      <c r="M5" s="275"/>
      <c r="N5" s="277"/>
      <c r="O5" s="277"/>
      <c r="P5" s="267"/>
      <c r="Q5" s="267"/>
    </row>
    <row r="6" spans="1:18" ht="18.75" customHeight="1">
      <c r="A6" s="13" t="s">
        <v>192</v>
      </c>
      <c r="B6" s="382">
        <f>使用者输入值!B6</f>
        <v>0</v>
      </c>
      <c r="C6" s="247" t="s">
        <v>86</v>
      </c>
      <c r="D6" s="3"/>
      <c r="E6" s="267"/>
      <c r="F6" s="267"/>
      <c r="J6" s="267"/>
      <c r="K6" s="267"/>
      <c r="L6" s="276"/>
      <c r="M6" s="275"/>
      <c r="N6" s="277"/>
      <c r="O6" s="277"/>
      <c r="P6" s="267"/>
      <c r="Q6" s="267"/>
    </row>
    <row r="7" spans="1:18">
      <c r="A7" s="10" t="s">
        <v>194</v>
      </c>
      <c r="B7" s="383">
        <f>B6*0.0055</f>
        <v>0</v>
      </c>
      <c r="C7" s="392" t="s">
        <v>193</v>
      </c>
      <c r="D7" s="11"/>
      <c r="E7" s="277"/>
      <c r="F7" s="267"/>
      <c r="J7" s="267"/>
      <c r="K7" s="267"/>
      <c r="L7" s="276"/>
      <c r="M7" s="275"/>
      <c r="N7" s="277"/>
      <c r="O7" s="277"/>
      <c r="P7" s="267"/>
      <c r="Q7" s="267"/>
    </row>
    <row r="8" spans="1:18" ht="29.25" customHeight="1">
      <c r="A8" s="13" t="s">
        <v>196</v>
      </c>
      <c r="B8" s="391">
        <f>(B6+B7)*$B$15</f>
        <v>0</v>
      </c>
      <c r="C8" s="393" t="s">
        <v>195</v>
      </c>
      <c r="D8" s="26"/>
      <c r="E8" s="275"/>
      <c r="F8" s="275"/>
      <c r="J8" s="267"/>
      <c r="K8" s="267"/>
      <c r="L8" s="276"/>
      <c r="M8" s="275"/>
      <c r="N8" s="277"/>
      <c r="O8" s="277"/>
      <c r="P8" s="267"/>
      <c r="Q8" s="267"/>
    </row>
    <row r="9" spans="1:18" ht="28.5" customHeight="1">
      <c r="A9" s="40" t="s">
        <v>198</v>
      </c>
      <c r="B9" s="383" t="e">
        <f>(B8*365)/($B$10*$B$11*$B$12)</f>
        <v>#DIV/0!</v>
      </c>
      <c r="C9" s="392" t="s">
        <v>197</v>
      </c>
      <c r="D9" s="11"/>
      <c r="E9" s="277"/>
      <c r="F9" s="277"/>
      <c r="J9" s="267"/>
      <c r="K9" s="267"/>
      <c r="L9" s="276"/>
      <c r="M9" s="275"/>
      <c r="N9" s="277"/>
      <c r="O9" s="277"/>
      <c r="P9" s="267"/>
      <c r="Q9" s="267"/>
    </row>
    <row r="10" spans="1:18" ht="31.5" customHeight="1">
      <c r="A10" s="470" t="s">
        <v>177</v>
      </c>
      <c r="B10" s="157">
        <f>技术假设!B11</f>
        <v>800</v>
      </c>
      <c r="C10" s="247" t="s">
        <v>178</v>
      </c>
      <c r="D10" s="3"/>
      <c r="E10" s="267"/>
      <c r="F10" s="267"/>
      <c r="I10" s="267"/>
      <c r="J10" s="267"/>
      <c r="K10" s="267"/>
      <c r="L10" s="276"/>
      <c r="M10" s="275"/>
      <c r="N10" s="277"/>
      <c r="O10" s="277"/>
      <c r="P10" s="267"/>
      <c r="Q10" s="267"/>
    </row>
    <row r="11" spans="1:18" ht="16.5" customHeight="1">
      <c r="A11" s="13" t="s">
        <v>179</v>
      </c>
      <c r="B11" s="203">
        <f>使用者输入值!B30</f>
        <v>0</v>
      </c>
      <c r="C11" s="247" t="s">
        <v>492</v>
      </c>
      <c r="D11" s="3"/>
      <c r="E11" s="267"/>
      <c r="F11" s="267"/>
      <c r="I11" s="267"/>
      <c r="J11" s="267"/>
      <c r="K11" s="267"/>
      <c r="L11" s="278"/>
      <c r="M11" s="275"/>
      <c r="N11" s="277"/>
      <c r="O11" s="277"/>
      <c r="P11" s="267"/>
      <c r="Q11" s="267"/>
    </row>
    <row r="12" spans="1:18" ht="18.75" customHeight="1">
      <c r="A12" s="19" t="s">
        <v>180</v>
      </c>
      <c r="B12" s="157">
        <f>使用者输入值!B31</f>
        <v>0</v>
      </c>
      <c r="C12" s="247" t="s">
        <v>136</v>
      </c>
      <c r="D12" s="3"/>
      <c r="E12" s="267"/>
      <c r="F12" s="267"/>
      <c r="I12" s="277"/>
      <c r="J12" s="267"/>
      <c r="K12" s="267"/>
      <c r="L12" s="267"/>
      <c r="M12" s="278"/>
      <c r="N12" s="275"/>
      <c r="O12" s="277"/>
      <c r="P12" s="267"/>
      <c r="Q12" s="267"/>
      <c r="R12" s="267"/>
    </row>
    <row r="13" spans="1:18">
      <c r="A13" s="4" t="s">
        <v>181</v>
      </c>
      <c r="B13" s="736">
        <f>使用者输入值!B7</f>
        <v>0</v>
      </c>
      <c r="C13" s="247" t="s">
        <v>3</v>
      </c>
      <c r="D13" s="3"/>
      <c r="E13" s="267"/>
      <c r="F13" s="267"/>
      <c r="I13" s="267"/>
      <c r="J13" s="267"/>
      <c r="K13" s="267"/>
      <c r="L13" s="267"/>
      <c r="M13" s="265"/>
      <c r="N13" s="279"/>
      <c r="O13" s="279"/>
      <c r="P13" s="267"/>
      <c r="Q13" s="267"/>
      <c r="R13" s="267"/>
    </row>
    <row r="14" spans="1:18">
      <c r="A14" s="400" t="s">
        <v>200</v>
      </c>
      <c r="B14" s="206"/>
      <c r="C14" s="156"/>
      <c r="D14" s="3"/>
      <c r="E14" s="267"/>
      <c r="F14" s="267"/>
      <c r="I14" s="267"/>
      <c r="J14" s="267"/>
      <c r="K14" s="267"/>
      <c r="L14" s="267"/>
      <c r="M14" s="265"/>
      <c r="N14" s="279"/>
      <c r="O14" s="279"/>
      <c r="P14" s="267"/>
      <c r="Q14" s="267"/>
      <c r="R14" s="267"/>
    </row>
    <row r="15" spans="1:18" ht="21" customHeight="1">
      <c r="A15" s="19" t="s">
        <v>182</v>
      </c>
      <c r="B15" s="150">
        <f>通用假设!B64</f>
        <v>2204.6</v>
      </c>
      <c r="C15" s="158"/>
      <c r="D15" s="3"/>
      <c r="E15" s="267"/>
      <c r="F15" s="267"/>
      <c r="I15" s="267"/>
      <c r="J15" s="267"/>
      <c r="K15" s="267"/>
      <c r="L15" s="267"/>
      <c r="M15" s="267"/>
      <c r="N15" s="267"/>
      <c r="O15" s="267"/>
      <c r="P15" s="267"/>
      <c r="Q15" s="267"/>
      <c r="R15" s="267"/>
    </row>
    <row r="16" spans="1:18">
      <c r="A16" s="19" t="s">
        <v>183</v>
      </c>
      <c r="B16" s="150">
        <f>通用假设!B65</f>
        <v>250</v>
      </c>
      <c r="C16" s="158"/>
      <c r="D16" s="3"/>
      <c r="E16" s="267"/>
      <c r="F16" s="267"/>
      <c r="H16" s="267"/>
      <c r="I16" s="267"/>
      <c r="J16" s="267"/>
      <c r="K16" s="267"/>
      <c r="L16" s="267"/>
      <c r="M16" s="267"/>
      <c r="N16" s="267"/>
      <c r="O16" s="267"/>
      <c r="P16" s="267"/>
      <c r="Q16" s="267"/>
      <c r="R16" s="267"/>
    </row>
    <row r="17" spans="1:256">
      <c r="A17" s="400" t="s">
        <v>106</v>
      </c>
      <c r="B17" s="206"/>
      <c r="C17" s="156"/>
      <c r="D17" s="3"/>
      <c r="E17" s="267"/>
      <c r="F17" s="267"/>
      <c r="H17" s="267"/>
      <c r="I17" s="267"/>
      <c r="J17" s="267"/>
      <c r="K17" s="267"/>
      <c r="L17" s="267"/>
      <c r="M17" s="267"/>
      <c r="N17" s="267"/>
      <c r="O17" s="267"/>
      <c r="P17" s="267"/>
      <c r="Q17" s="267"/>
      <c r="R17" s="267"/>
    </row>
    <row r="18" spans="1:256" s="24" customFormat="1">
      <c r="A18" s="397" t="s">
        <v>210</v>
      </c>
      <c r="B18" s="740">
        <f>技术假设!B18</f>
        <v>1798000</v>
      </c>
      <c r="C18" s="409" t="s">
        <v>139</v>
      </c>
      <c r="D18" s="43"/>
      <c r="E18" s="281"/>
      <c r="F18" s="281"/>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c r="AW18" s="282"/>
      <c r="AX18" s="282"/>
      <c r="AY18" s="282"/>
      <c r="AZ18" s="282"/>
      <c r="BA18" s="282"/>
      <c r="BB18" s="282"/>
      <c r="BC18" s="282"/>
      <c r="BD18" s="282"/>
      <c r="BE18" s="282"/>
      <c r="BF18" s="282"/>
      <c r="BG18" s="282"/>
      <c r="BH18" s="282"/>
      <c r="BI18" s="282"/>
      <c r="BJ18" s="282"/>
      <c r="BK18" s="282"/>
      <c r="BL18" s="282"/>
      <c r="BM18" s="282"/>
      <c r="BN18" s="282"/>
      <c r="BO18" s="282"/>
      <c r="BP18" s="282"/>
      <c r="BQ18" s="282"/>
      <c r="BR18" s="282"/>
      <c r="BS18" s="282"/>
      <c r="BT18" s="282"/>
      <c r="BU18" s="282"/>
      <c r="BV18" s="282"/>
      <c r="BW18" s="282"/>
      <c r="BX18" s="282"/>
      <c r="BY18" s="282"/>
      <c r="BZ18" s="282"/>
      <c r="CA18" s="282"/>
      <c r="CB18" s="282"/>
      <c r="CC18" s="282"/>
      <c r="CD18" s="282"/>
      <c r="CE18" s="282"/>
      <c r="CF18" s="282"/>
      <c r="CG18" s="282"/>
      <c r="CH18" s="282"/>
      <c r="CI18" s="282"/>
      <c r="CJ18" s="282"/>
      <c r="CK18" s="282"/>
      <c r="CL18" s="282"/>
      <c r="CM18" s="282"/>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row>
    <row r="19" spans="1:256">
      <c r="A19" s="400" t="s">
        <v>109</v>
      </c>
      <c r="B19" s="206"/>
      <c r="C19" s="410"/>
      <c r="D19" s="3"/>
      <c r="E19" s="267"/>
      <c r="F19" s="267"/>
      <c r="H19" s="267"/>
      <c r="I19" s="267"/>
      <c r="J19" s="267"/>
      <c r="K19" s="267"/>
      <c r="L19" s="267"/>
      <c r="M19" s="267"/>
      <c r="N19" s="267"/>
      <c r="O19" s="267"/>
      <c r="P19" s="267"/>
      <c r="Q19" s="267"/>
      <c r="R19" s="267"/>
    </row>
    <row r="20" spans="1:256">
      <c r="A20" s="404" t="s">
        <v>114</v>
      </c>
      <c r="B20" s="405"/>
      <c r="C20" s="411"/>
      <c r="D20" s="31"/>
      <c r="E20" s="284"/>
    </row>
    <row r="21" spans="1:256">
      <c r="A21" s="41" t="s">
        <v>202</v>
      </c>
      <c r="B21" s="391" t="e">
        <f>(-5.42*B9^3)+(234.6*B9^2)+(16020*B9)+13997</f>
        <v>#DIV/0!</v>
      </c>
      <c r="C21" s="393" t="s">
        <v>116</v>
      </c>
      <c r="D21" s="31"/>
      <c r="E21" s="284"/>
    </row>
    <row r="22" spans="1:256">
      <c r="A22" s="312" t="s">
        <v>203</v>
      </c>
      <c r="B22" s="423" t="e">
        <f>B21*使用者输入值!B24</f>
        <v>#DIV/0!</v>
      </c>
      <c r="C22" s="408" t="s">
        <v>204</v>
      </c>
      <c r="D22" s="42"/>
      <c r="E22" s="280"/>
      <c r="F22" s="281"/>
    </row>
    <row r="23" spans="1:256">
      <c r="A23" s="404" t="s">
        <v>185</v>
      </c>
      <c r="B23" s="423"/>
      <c r="C23" s="408"/>
      <c r="D23" s="42"/>
      <c r="E23" s="285"/>
      <c r="F23" s="282"/>
    </row>
    <row r="24" spans="1:256">
      <c r="A24" s="312" t="s">
        <v>205</v>
      </c>
      <c r="B24" s="423">
        <f>B7*B12</f>
        <v>0</v>
      </c>
      <c r="C24" s="408" t="s">
        <v>206</v>
      </c>
      <c r="D24" s="42"/>
      <c r="E24" s="285"/>
      <c r="F24" s="282"/>
    </row>
    <row r="25" spans="1:256">
      <c r="A25" s="10" t="s">
        <v>186</v>
      </c>
      <c r="B25" s="423">
        <f>B24*(使用者输入值!B25*1000)</f>
        <v>0</v>
      </c>
      <c r="C25" s="408" t="s">
        <v>204</v>
      </c>
      <c r="D25" s="42"/>
      <c r="E25" s="280"/>
      <c r="F25" s="281"/>
    </row>
    <row r="26" spans="1:256">
      <c r="A26" s="407" t="s">
        <v>176</v>
      </c>
      <c r="B26" s="424" t="e">
        <f>B22+B25</f>
        <v>#DIV/0!</v>
      </c>
      <c r="C26" s="412"/>
      <c r="D26" s="42"/>
      <c r="E26" s="281"/>
      <c r="F26" s="281"/>
    </row>
    <row r="27" spans="1:256">
      <c r="A27" s="399" t="s">
        <v>117</v>
      </c>
      <c r="B27" s="177"/>
      <c r="C27" s="177"/>
      <c r="D27" s="28"/>
    </row>
    <row r="28" spans="1:256" ht="28.8">
      <c r="A28" s="415" t="s">
        <v>118</v>
      </c>
      <c r="B28" s="416" t="s">
        <v>537</v>
      </c>
      <c r="C28" s="417" t="s">
        <v>190</v>
      </c>
      <c r="D28" s="17"/>
    </row>
    <row r="29" spans="1:256">
      <c r="A29" s="10" t="s">
        <v>83</v>
      </c>
      <c r="B29" s="197">
        <f>使用者输入值!B44</f>
        <v>0.93809523809523798</v>
      </c>
      <c r="C29" s="459" t="e">
        <f>B29*$B$21</f>
        <v>#DIV/0!</v>
      </c>
      <c r="D29" s="7" t="s">
        <v>187</v>
      </c>
    </row>
    <row r="30" spans="1:256">
      <c r="A30" s="10" t="s">
        <v>53</v>
      </c>
      <c r="B30" s="197">
        <f>使用者输入值!B45</f>
        <v>4.0952380952380949E-4</v>
      </c>
      <c r="C30" s="391" t="e">
        <f t="shared" ref="C30:C35" si="0">B30*$B$21</f>
        <v>#DIV/0!</v>
      </c>
      <c r="D30" s="7" t="s">
        <v>187</v>
      </c>
    </row>
    <row r="31" spans="1:256">
      <c r="A31" s="10" t="s">
        <v>54</v>
      </c>
      <c r="B31" s="197">
        <f>使用者输入值!B46</f>
        <v>1.6809523809523808E-3</v>
      </c>
      <c r="C31" s="391" t="e">
        <f t="shared" si="0"/>
        <v>#DIV/0!</v>
      </c>
      <c r="D31" s="7" t="s">
        <v>187</v>
      </c>
    </row>
    <row r="32" spans="1:256">
      <c r="A32" s="10" t="s">
        <v>89</v>
      </c>
      <c r="B32" s="197">
        <f>使用者输入值!B47</f>
        <v>5.8952380952380957E-3</v>
      </c>
      <c r="C32" s="391" t="e">
        <f>B32*$B$21</f>
        <v>#DIV/0!</v>
      </c>
      <c r="D32" s="7" t="s">
        <v>187</v>
      </c>
    </row>
    <row r="33" spans="1:5">
      <c r="A33" s="4" t="s">
        <v>56</v>
      </c>
      <c r="B33" s="197">
        <f>使用者输入值!B48</f>
        <v>6.5238095238095235E-4</v>
      </c>
      <c r="C33" s="391" t="e">
        <f t="shared" si="0"/>
        <v>#DIV/0!</v>
      </c>
      <c r="D33" s="7" t="s">
        <v>187</v>
      </c>
    </row>
    <row r="34" spans="1:5">
      <c r="A34" s="4" t="s">
        <v>270</v>
      </c>
      <c r="B34" s="197">
        <f>使用者输入值!B49</f>
        <v>4.0476190476190473E-4</v>
      </c>
      <c r="C34" s="391" t="e">
        <f t="shared" si="0"/>
        <v>#DIV/0!</v>
      </c>
      <c r="D34" s="7" t="s">
        <v>187</v>
      </c>
    </row>
    <row r="35" spans="1:5">
      <c r="A35" s="4" t="s">
        <v>120</v>
      </c>
      <c r="B35" s="197">
        <f>使用者输入值!B50</f>
        <v>1.6666666666666666E-4</v>
      </c>
      <c r="C35" s="391" t="e">
        <f t="shared" si="0"/>
        <v>#DIV/0!</v>
      </c>
      <c r="D35" s="7" t="s">
        <v>187</v>
      </c>
    </row>
    <row r="36" spans="1:5" ht="33" customHeight="1">
      <c r="A36" s="404" t="s">
        <v>189</v>
      </c>
      <c r="B36" s="208" t="s">
        <v>538</v>
      </c>
      <c r="C36" s="208" t="s">
        <v>190</v>
      </c>
      <c r="D36" s="7"/>
    </row>
    <row r="37" spans="1:5">
      <c r="A37" s="10" t="s">
        <v>89</v>
      </c>
      <c r="B37" s="200">
        <f>通用假设!B50</f>
        <v>0.02</v>
      </c>
      <c r="C37" s="391">
        <f>B37*$B$24</f>
        <v>0</v>
      </c>
      <c r="D37" s="7" t="s">
        <v>187</v>
      </c>
    </row>
    <row r="38" spans="1:5">
      <c r="A38" s="10" t="s">
        <v>54</v>
      </c>
      <c r="B38" s="200">
        <f>通用假设!B51</f>
        <v>1.6E-2</v>
      </c>
      <c r="C38" s="391">
        <f t="shared" ref="C38:C48" si="1">B38*$B$24</f>
        <v>0</v>
      </c>
      <c r="D38" s="7" t="s">
        <v>187</v>
      </c>
    </row>
    <row r="39" spans="1:5">
      <c r="A39" s="10" t="s">
        <v>120</v>
      </c>
      <c r="B39" s="200">
        <f>通用假设!B52</f>
        <v>3.4000000000000002E-2</v>
      </c>
      <c r="C39" s="391">
        <f t="shared" si="1"/>
        <v>0</v>
      </c>
      <c r="D39" s="7" t="s">
        <v>187</v>
      </c>
    </row>
    <row r="40" spans="1:5">
      <c r="A40" s="10" t="s">
        <v>56</v>
      </c>
      <c r="B40" s="200">
        <f>通用假设!B53</f>
        <v>3.0000000000000001E-3</v>
      </c>
      <c r="C40" s="391">
        <f t="shared" si="1"/>
        <v>0</v>
      </c>
      <c r="D40" s="7" t="s">
        <v>187</v>
      </c>
    </row>
    <row r="41" spans="1:5">
      <c r="A41" s="10" t="s">
        <v>121</v>
      </c>
      <c r="B41" s="200">
        <f>通用假设!B54</f>
        <v>9.2799999999999994</v>
      </c>
      <c r="C41" s="425">
        <f t="shared" si="1"/>
        <v>0</v>
      </c>
      <c r="D41" s="7" t="s">
        <v>187</v>
      </c>
    </row>
    <row r="42" spans="1:5">
      <c r="A42" s="10" t="s">
        <v>58</v>
      </c>
      <c r="B42" s="200">
        <f>通用假设!B55</f>
        <v>1.48</v>
      </c>
      <c r="C42" s="425">
        <f t="shared" si="1"/>
        <v>0</v>
      </c>
      <c r="D42" s="7" t="s">
        <v>187</v>
      </c>
    </row>
    <row r="43" spans="1:5">
      <c r="A43" s="10" t="s">
        <v>59</v>
      </c>
      <c r="B43" s="200">
        <f>通用假设!B56</f>
        <v>1.67</v>
      </c>
      <c r="C43" s="425">
        <f t="shared" si="1"/>
        <v>0</v>
      </c>
      <c r="D43" s="7" t="s">
        <v>187</v>
      </c>
    </row>
    <row r="44" spans="1:5">
      <c r="A44" s="10" t="s">
        <v>122</v>
      </c>
      <c r="B44" s="200">
        <f>通用假设!B57</f>
        <v>0.53900000000000003</v>
      </c>
      <c r="C44" s="425">
        <f t="shared" si="1"/>
        <v>0</v>
      </c>
      <c r="D44" s="7" t="s">
        <v>187</v>
      </c>
    </row>
    <row r="45" spans="1:5">
      <c r="A45" s="10" t="s">
        <v>453</v>
      </c>
      <c r="B45" s="200">
        <f>通用假设!B58</f>
        <v>13</v>
      </c>
      <c r="C45" s="425">
        <f>B45*$B$24</f>
        <v>0</v>
      </c>
      <c r="D45" s="7" t="s">
        <v>187</v>
      </c>
      <c r="E45" s="286"/>
    </row>
    <row r="46" spans="1:5" ht="28.8">
      <c r="A46" s="420" t="s">
        <v>114</v>
      </c>
      <c r="B46" s="417" t="s">
        <v>493</v>
      </c>
      <c r="C46" s="417" t="s">
        <v>190</v>
      </c>
      <c r="D46" s="17"/>
    </row>
    <row r="47" spans="1:5">
      <c r="A47" s="10" t="s">
        <v>203</v>
      </c>
      <c r="B47" s="157">
        <f>通用假设!B60</f>
        <v>6</v>
      </c>
      <c r="C47" s="391">
        <f t="shared" si="1"/>
        <v>0</v>
      </c>
      <c r="D47" s="7" t="s">
        <v>294</v>
      </c>
    </row>
    <row r="48" spans="1:5">
      <c r="A48" s="14" t="s">
        <v>454</v>
      </c>
      <c r="B48" s="199">
        <f>通用假设!B61</f>
        <v>162</v>
      </c>
      <c r="C48" s="426">
        <f t="shared" si="1"/>
        <v>0</v>
      </c>
      <c r="D48" s="9" t="s">
        <v>450</v>
      </c>
    </row>
    <row r="50" spans="1:3">
      <c r="A50" s="394" t="s">
        <v>255</v>
      </c>
      <c r="B50" s="201"/>
      <c r="C50" s="202"/>
    </row>
    <row r="51" spans="1:3">
      <c r="A51" s="35" t="s">
        <v>124</v>
      </c>
      <c r="B51" s="151" t="s">
        <v>187</v>
      </c>
      <c r="C51" s="203"/>
    </row>
    <row r="52" spans="1:3">
      <c r="A52" s="10" t="s">
        <v>89</v>
      </c>
      <c r="B52" s="421" t="e">
        <f>C37+C32</f>
        <v>#DIV/0!</v>
      </c>
      <c r="C52" s="200"/>
    </row>
    <row r="53" spans="1:3">
      <c r="A53" s="10" t="s">
        <v>54</v>
      </c>
      <c r="B53" s="421" t="e">
        <f>C38+C31</f>
        <v>#DIV/0!</v>
      </c>
      <c r="C53" s="200"/>
    </row>
    <row r="54" spans="1:3">
      <c r="A54" s="10" t="s">
        <v>120</v>
      </c>
      <c r="B54" s="421" t="e">
        <f>C39+C35</f>
        <v>#DIV/0!</v>
      </c>
      <c r="C54" s="200"/>
    </row>
    <row r="55" spans="1:3">
      <c r="A55" s="10" t="s">
        <v>56</v>
      </c>
      <c r="B55" s="421" t="e">
        <f>C40+C33</f>
        <v>#DIV/0!</v>
      </c>
      <c r="C55" s="200"/>
    </row>
    <row r="56" spans="1:3">
      <c r="A56" s="10" t="s">
        <v>270</v>
      </c>
      <c r="B56" s="421" t="e">
        <f>C34</f>
        <v>#DIV/0!</v>
      </c>
      <c r="C56" s="200"/>
    </row>
    <row r="57" spans="1:3">
      <c r="A57" s="10" t="s">
        <v>121</v>
      </c>
      <c r="B57" s="421" t="e">
        <f>C41+C29</f>
        <v>#DIV/0!</v>
      </c>
      <c r="C57" s="200"/>
    </row>
    <row r="58" spans="1:3">
      <c r="A58" s="10" t="s">
        <v>58</v>
      </c>
      <c r="B58" s="421">
        <f>C42</f>
        <v>0</v>
      </c>
      <c r="C58" s="200"/>
    </row>
    <row r="59" spans="1:3">
      <c r="A59" s="10" t="s">
        <v>59</v>
      </c>
      <c r="B59" s="421">
        <f>C43</f>
        <v>0</v>
      </c>
      <c r="C59" s="200"/>
    </row>
    <row r="60" spans="1:3">
      <c r="A60" s="10" t="s">
        <v>122</v>
      </c>
      <c r="B60" s="421">
        <f>C44</f>
        <v>0</v>
      </c>
      <c r="C60" s="200"/>
    </row>
    <row r="61" spans="1:3">
      <c r="A61" t="s">
        <v>453</v>
      </c>
      <c r="B61" s="421" t="e">
        <f>SUM(B57:B60)</f>
        <v>#DIV/0!</v>
      </c>
      <c r="C61" s="200"/>
    </row>
    <row r="62" spans="1:3">
      <c r="A62" s="35" t="s">
        <v>125</v>
      </c>
      <c r="B62" s="421"/>
      <c r="C62" s="200"/>
    </row>
    <row r="63" spans="1:3">
      <c r="A63" s="10" t="s">
        <v>123</v>
      </c>
      <c r="B63" s="421" t="e">
        <f>C47+B21</f>
        <v>#DIV/0!</v>
      </c>
      <c r="C63" s="200"/>
    </row>
    <row r="64" spans="1:3">
      <c r="A64" s="14" t="s">
        <v>126</v>
      </c>
      <c r="B64" s="422">
        <f>C48</f>
        <v>0</v>
      </c>
      <c r="C64" s="200"/>
    </row>
    <row r="65" spans="1:256" s="239" customFormat="1">
      <c r="A65" s="265"/>
      <c r="B65" s="266"/>
      <c r="C65" s="266"/>
      <c r="D65" s="267"/>
      <c r="E65" s="267"/>
      <c r="F65" s="267"/>
      <c r="G65" s="267"/>
      <c r="H65" s="267"/>
      <c r="I65" s="267"/>
      <c r="J65" s="267"/>
      <c r="K65" s="267"/>
      <c r="L65" s="267"/>
      <c r="M65" s="267"/>
      <c r="N65" s="267"/>
      <c r="O65" s="267"/>
      <c r="P65" s="267"/>
      <c r="Q65" s="267"/>
      <c r="R65" s="267"/>
      <c r="S65" s="267"/>
    </row>
    <row r="66" spans="1:256" s="239" customFormat="1">
      <c r="A66" s="268"/>
      <c r="B66" s="266"/>
      <c r="C66" s="269"/>
      <c r="D66" s="267"/>
      <c r="E66" s="267"/>
      <c r="F66" s="267"/>
      <c r="G66" s="267"/>
      <c r="H66" s="267"/>
      <c r="I66" s="267"/>
      <c r="J66" s="267"/>
      <c r="K66" s="267"/>
      <c r="L66" s="267"/>
      <c r="M66" s="267"/>
      <c r="N66" s="267"/>
      <c r="O66" s="267"/>
      <c r="P66" s="267"/>
      <c r="Q66" s="267"/>
      <c r="R66" s="267"/>
      <c r="S66" s="267"/>
    </row>
    <row r="67" spans="1:256" s="239" customFormat="1">
      <c r="A67" s="268"/>
      <c r="B67" s="266"/>
      <c r="C67" s="266"/>
      <c r="D67" s="267"/>
      <c r="E67" s="270"/>
      <c r="F67" s="267"/>
      <c r="G67" s="267"/>
      <c r="H67" s="267"/>
      <c r="I67" s="267"/>
      <c r="J67" s="267"/>
      <c r="K67" s="267"/>
      <c r="L67" s="267"/>
      <c r="M67" s="267"/>
      <c r="N67" s="267"/>
      <c r="O67" s="267"/>
      <c r="P67" s="267"/>
      <c r="Q67" s="267"/>
      <c r="R67" s="267"/>
      <c r="S67" s="267"/>
    </row>
    <row r="68" spans="1:256" s="239" customFormat="1">
      <c r="A68" s="267"/>
      <c r="B68" s="266"/>
      <c r="C68" s="266"/>
      <c r="D68" s="267"/>
      <c r="E68" s="267"/>
      <c r="F68" s="267"/>
      <c r="G68" s="267"/>
      <c r="H68" s="267"/>
      <c r="I68" s="267"/>
      <c r="J68" s="267"/>
      <c r="K68" s="267"/>
      <c r="L68" s="267"/>
      <c r="M68" s="267"/>
      <c r="N68" s="267"/>
      <c r="O68" s="267"/>
      <c r="P68" s="267"/>
      <c r="Q68" s="267"/>
      <c r="R68" s="267"/>
      <c r="S68" s="267"/>
    </row>
    <row r="69" spans="1:256" s="239" customFormat="1">
      <c r="A69" s="267"/>
      <c r="B69" s="266"/>
      <c r="C69" s="266"/>
      <c r="D69" s="267"/>
      <c r="E69" s="267"/>
      <c r="F69" s="267"/>
      <c r="G69" s="267"/>
      <c r="H69" s="267"/>
      <c r="I69" s="267"/>
      <c r="J69" s="267"/>
      <c r="K69" s="267"/>
      <c r="L69" s="267"/>
      <c r="M69" s="267"/>
      <c r="N69" s="267"/>
      <c r="O69" s="267"/>
      <c r="P69" s="267"/>
      <c r="Q69" s="267"/>
      <c r="R69" s="267"/>
      <c r="S69" s="267"/>
    </row>
    <row r="70" spans="1:256" s="239" customFormat="1">
      <c r="A70" s="267"/>
      <c r="B70" s="266"/>
      <c r="C70" s="266"/>
      <c r="D70" s="267"/>
      <c r="E70" s="267"/>
      <c r="F70" s="267"/>
      <c r="G70" s="267"/>
      <c r="H70" s="267"/>
      <c r="I70" s="267"/>
      <c r="J70" s="267"/>
      <c r="K70" s="267"/>
      <c r="L70" s="267"/>
      <c r="M70" s="267"/>
      <c r="N70" s="267"/>
      <c r="O70" s="267"/>
      <c r="P70" s="267"/>
      <c r="Q70" s="267"/>
      <c r="R70" s="267"/>
      <c r="S70" s="267"/>
    </row>
    <row r="71" spans="1:256" s="239" customFormat="1">
      <c r="A71" s="267"/>
      <c r="B71" s="266"/>
      <c r="C71" s="266"/>
      <c r="D71" s="267"/>
      <c r="E71" s="267"/>
      <c r="F71" s="267"/>
      <c r="G71" s="267"/>
      <c r="H71" s="267"/>
      <c r="I71" s="267"/>
      <c r="J71" s="267"/>
      <c r="K71" s="267"/>
      <c r="L71" s="267"/>
      <c r="M71" s="267"/>
      <c r="N71" s="267"/>
      <c r="O71" s="267"/>
      <c r="P71" s="267"/>
      <c r="Q71" s="267"/>
      <c r="R71" s="267"/>
      <c r="S71" s="267"/>
    </row>
    <row r="72" spans="1:256" s="239" customFormat="1">
      <c r="A72" s="267"/>
      <c r="B72" s="266"/>
      <c r="C72" s="266"/>
      <c r="D72" s="267"/>
      <c r="E72" s="267"/>
      <c r="F72" s="267"/>
      <c r="G72" s="267"/>
      <c r="H72" s="267"/>
      <c r="I72" s="267"/>
      <c r="J72" s="267"/>
      <c r="K72" s="267"/>
      <c r="L72" s="267"/>
      <c r="M72" s="267"/>
      <c r="N72" s="267"/>
      <c r="O72" s="267"/>
      <c r="P72" s="267"/>
      <c r="Q72" s="267"/>
      <c r="R72" s="267"/>
      <c r="S72" s="267"/>
    </row>
    <row r="73" spans="1:256" s="239" customFormat="1">
      <c r="A73" s="265"/>
      <c r="B73" s="266"/>
      <c r="C73" s="266"/>
      <c r="D73" s="267"/>
      <c r="E73" s="267"/>
      <c r="F73" s="267"/>
      <c r="G73" s="267"/>
      <c r="H73" s="267"/>
      <c r="I73" s="267"/>
      <c r="J73" s="267"/>
      <c r="K73" s="267"/>
      <c r="L73" s="267"/>
      <c r="M73" s="267"/>
      <c r="N73" s="267"/>
      <c r="O73" s="267"/>
      <c r="P73" s="267"/>
      <c r="Q73" s="267"/>
      <c r="R73" s="267"/>
      <c r="S73" s="267"/>
    </row>
    <row r="74" spans="1:256" s="239" customFormat="1">
      <c r="A74" s="267"/>
      <c r="B74" s="266"/>
      <c r="C74" s="266"/>
      <c r="D74" s="267"/>
      <c r="E74" s="267"/>
      <c r="F74" s="267"/>
      <c r="G74" s="267"/>
      <c r="H74" s="267"/>
      <c r="I74" s="267"/>
      <c r="J74" s="267"/>
      <c r="K74" s="267"/>
      <c r="L74" s="267"/>
      <c r="M74" s="267"/>
      <c r="N74" s="267"/>
      <c r="O74" s="267"/>
      <c r="P74" s="267"/>
      <c r="Q74" s="267"/>
      <c r="R74" s="267"/>
      <c r="S74" s="267"/>
      <c r="BD74" s="271"/>
      <c r="BE74" s="271"/>
      <c r="BF74" s="271"/>
      <c r="BG74" s="271"/>
      <c r="BH74" s="271"/>
      <c r="BI74" s="271"/>
      <c r="BJ74" s="271"/>
      <c r="BK74" s="271"/>
      <c r="BL74" s="271"/>
      <c r="BM74" s="271"/>
      <c r="BN74" s="271"/>
      <c r="BO74" s="271"/>
      <c r="BP74" s="271"/>
      <c r="BQ74" s="271"/>
      <c r="BR74" s="271"/>
      <c r="BS74" s="271"/>
      <c r="BT74" s="271"/>
      <c r="BU74" s="271"/>
      <c r="BV74" s="271"/>
      <c r="BW74" s="271"/>
      <c r="BX74" s="271"/>
      <c r="BY74" s="271"/>
      <c r="BZ74" s="271"/>
      <c r="CA74" s="271"/>
      <c r="CB74" s="271"/>
      <c r="CC74" s="271"/>
      <c r="CD74" s="271"/>
      <c r="CE74" s="271"/>
      <c r="CF74" s="271"/>
      <c r="CG74" s="271"/>
      <c r="CH74" s="271"/>
      <c r="CI74" s="271"/>
      <c r="CJ74" s="271"/>
      <c r="CK74" s="271"/>
      <c r="CL74" s="271"/>
      <c r="CM74" s="271"/>
      <c r="CN74" s="271"/>
      <c r="CO74" s="271"/>
      <c r="CP74" s="271"/>
      <c r="CQ74" s="271"/>
      <c r="CR74" s="271"/>
      <c r="CS74" s="271"/>
      <c r="CT74" s="271"/>
      <c r="CU74" s="271"/>
      <c r="CV74" s="271"/>
      <c r="CW74" s="271"/>
      <c r="CX74" s="271"/>
      <c r="CY74" s="271"/>
      <c r="CZ74" s="271"/>
      <c r="DA74" s="271"/>
      <c r="DB74" s="271"/>
      <c r="DC74" s="271"/>
      <c r="DD74" s="271"/>
      <c r="DE74" s="271"/>
      <c r="DF74" s="271"/>
      <c r="DG74" s="271"/>
      <c r="DH74" s="271"/>
      <c r="DI74" s="271"/>
      <c r="DJ74" s="271"/>
      <c r="DK74" s="271"/>
      <c r="DL74" s="271"/>
      <c r="DM74" s="271"/>
      <c r="DN74" s="271"/>
      <c r="DO74" s="271"/>
      <c r="DP74" s="271"/>
      <c r="DQ74" s="271"/>
      <c r="DR74" s="271"/>
      <c r="DS74" s="271"/>
      <c r="DT74" s="271"/>
      <c r="DU74" s="271"/>
      <c r="DV74" s="271"/>
      <c r="DW74" s="271"/>
      <c r="DX74" s="271"/>
      <c r="DY74" s="271"/>
      <c r="DZ74" s="271"/>
      <c r="EA74" s="271"/>
      <c r="EB74" s="271"/>
      <c r="EC74" s="271"/>
      <c r="ED74" s="271"/>
      <c r="EE74" s="271"/>
      <c r="EF74" s="271"/>
      <c r="EG74" s="271"/>
      <c r="EH74" s="271"/>
      <c r="EI74" s="271"/>
      <c r="EJ74" s="271"/>
      <c r="EK74" s="271"/>
      <c r="EL74" s="271"/>
      <c r="EM74" s="271"/>
      <c r="EN74" s="271"/>
      <c r="EO74" s="271"/>
      <c r="EP74" s="271"/>
      <c r="EQ74" s="271"/>
      <c r="ER74" s="271"/>
      <c r="ES74" s="271"/>
      <c r="ET74" s="271"/>
      <c r="EU74" s="271"/>
      <c r="EV74" s="271"/>
      <c r="EW74" s="271"/>
      <c r="EX74" s="271"/>
      <c r="EY74" s="271"/>
      <c r="EZ74" s="271"/>
      <c r="FA74" s="271"/>
      <c r="FB74" s="271"/>
      <c r="FC74" s="271"/>
      <c r="FD74" s="271"/>
      <c r="FE74" s="271"/>
      <c r="FF74" s="271"/>
      <c r="FG74" s="271"/>
      <c r="FH74" s="271"/>
      <c r="FI74" s="271"/>
      <c r="FJ74" s="271"/>
      <c r="FK74" s="271"/>
      <c r="FL74" s="271"/>
      <c r="FM74" s="271"/>
      <c r="FN74" s="271"/>
      <c r="FO74" s="271"/>
      <c r="FP74" s="271"/>
      <c r="FQ74" s="271"/>
      <c r="FR74" s="271"/>
      <c r="FS74" s="271"/>
      <c r="FT74" s="271"/>
      <c r="FU74" s="271"/>
      <c r="FV74" s="271"/>
      <c r="FW74" s="271"/>
      <c r="FX74" s="271"/>
      <c r="FY74" s="271"/>
      <c r="FZ74" s="271"/>
      <c r="GA74" s="271"/>
      <c r="GB74" s="271"/>
      <c r="GC74" s="271"/>
      <c r="GD74" s="271"/>
      <c r="GE74" s="271"/>
      <c r="GF74" s="271"/>
      <c r="GG74" s="271"/>
      <c r="GH74" s="271"/>
      <c r="GI74" s="271"/>
      <c r="GJ74" s="271"/>
      <c r="GK74" s="271"/>
      <c r="GL74" s="271"/>
      <c r="GM74" s="271"/>
      <c r="GN74" s="271"/>
      <c r="GO74" s="271"/>
      <c r="GP74" s="271"/>
      <c r="GQ74" s="271"/>
      <c r="GR74" s="271"/>
      <c r="GS74" s="271"/>
      <c r="GT74" s="271"/>
      <c r="GU74" s="271"/>
      <c r="GV74" s="271"/>
      <c r="GW74" s="271"/>
      <c r="GX74" s="271"/>
      <c r="GY74" s="271"/>
      <c r="GZ74" s="271"/>
      <c r="HA74" s="271"/>
      <c r="HB74" s="271"/>
      <c r="HC74" s="271"/>
      <c r="HD74" s="271"/>
      <c r="HE74" s="271"/>
      <c r="HF74" s="271"/>
      <c r="HG74" s="271"/>
      <c r="HH74" s="271"/>
      <c r="HI74" s="271"/>
      <c r="HJ74" s="271"/>
      <c r="HK74" s="271"/>
      <c r="HL74" s="271"/>
      <c r="HM74" s="271"/>
      <c r="HN74" s="271"/>
      <c r="HO74" s="271"/>
      <c r="HP74" s="271"/>
      <c r="HQ74" s="271"/>
      <c r="HR74" s="271"/>
      <c r="HS74" s="271"/>
      <c r="HT74" s="271"/>
      <c r="HU74" s="271"/>
      <c r="HV74" s="271"/>
      <c r="HW74" s="271"/>
      <c r="HX74" s="271"/>
      <c r="HY74" s="271"/>
      <c r="HZ74" s="271"/>
      <c r="IA74" s="271"/>
      <c r="IB74" s="271"/>
      <c r="IC74" s="271"/>
      <c r="ID74" s="271"/>
      <c r="IE74" s="271"/>
      <c r="IF74" s="271"/>
      <c r="IG74" s="271"/>
      <c r="IH74" s="271"/>
      <c r="II74" s="271"/>
      <c r="IJ74" s="271"/>
      <c r="IK74" s="271"/>
      <c r="IL74" s="271"/>
      <c r="IM74" s="271"/>
      <c r="IN74" s="271"/>
      <c r="IO74" s="271"/>
      <c r="IP74" s="271"/>
      <c r="IQ74" s="271"/>
      <c r="IR74" s="271"/>
      <c r="IS74" s="271"/>
      <c r="IT74" s="271"/>
      <c r="IU74" s="271"/>
      <c r="IV74" s="271"/>
    </row>
    <row r="75" spans="1:256" s="239" customFormat="1">
      <c r="A75" s="267"/>
      <c r="B75" s="266"/>
      <c r="C75" s="266"/>
      <c r="D75" s="267"/>
      <c r="E75" s="267"/>
      <c r="F75" s="267"/>
      <c r="G75" s="267"/>
      <c r="H75" s="267"/>
      <c r="I75" s="267"/>
      <c r="J75" s="267"/>
      <c r="K75" s="267"/>
      <c r="L75" s="267"/>
      <c r="M75" s="267"/>
      <c r="N75" s="267"/>
      <c r="O75" s="267"/>
      <c r="P75" s="267"/>
      <c r="Q75" s="267"/>
      <c r="R75" s="267"/>
      <c r="S75" s="267"/>
    </row>
    <row r="76" spans="1:256" s="239" customFormat="1">
      <c r="A76" s="267"/>
      <c r="B76" s="266"/>
      <c r="C76" s="266"/>
      <c r="D76" s="267"/>
      <c r="E76" s="267"/>
      <c r="F76" s="272"/>
      <c r="G76" s="272"/>
      <c r="H76" s="272"/>
      <c r="I76" s="272"/>
      <c r="J76" s="272"/>
      <c r="K76" s="272"/>
      <c r="L76" s="272"/>
      <c r="M76" s="272"/>
      <c r="N76" s="272"/>
      <c r="O76" s="272"/>
      <c r="P76" s="272"/>
      <c r="Q76" s="272"/>
      <c r="R76" s="272"/>
      <c r="S76" s="272"/>
      <c r="T76" s="271"/>
      <c r="U76" s="271"/>
      <c r="V76" s="271"/>
      <c r="W76" s="271"/>
      <c r="X76" s="271"/>
      <c r="Y76" s="271"/>
      <c r="Z76" s="271"/>
      <c r="AA76" s="271"/>
      <c r="AB76" s="271"/>
      <c r="AC76" s="271"/>
      <c r="AD76" s="271"/>
      <c r="AE76" s="271"/>
      <c r="AF76" s="271"/>
      <c r="AG76" s="271"/>
      <c r="AH76" s="271"/>
      <c r="AI76" s="271"/>
      <c r="AJ76" s="271"/>
      <c r="AK76" s="271"/>
      <c r="AL76" s="271"/>
      <c r="AM76" s="271"/>
      <c r="AN76" s="271"/>
      <c r="AO76" s="271"/>
      <c r="AP76" s="271"/>
      <c r="AQ76" s="271"/>
      <c r="AR76" s="271"/>
      <c r="AS76" s="271"/>
      <c r="AT76" s="271"/>
      <c r="AU76" s="271"/>
      <c r="AV76" s="271"/>
      <c r="AW76" s="271"/>
      <c r="AX76" s="271"/>
      <c r="AY76" s="271"/>
      <c r="AZ76" s="271"/>
      <c r="BA76" s="271"/>
      <c r="BB76" s="271"/>
      <c r="BC76" s="271"/>
    </row>
    <row r="77" spans="1:256" s="239" customFormat="1">
      <c r="A77" s="265"/>
      <c r="B77" s="266"/>
      <c r="C77" s="266"/>
      <c r="D77" s="267"/>
      <c r="E77" s="267"/>
      <c r="F77" s="267"/>
      <c r="G77" s="267"/>
      <c r="H77" s="267"/>
      <c r="I77" s="267"/>
      <c r="J77" s="267"/>
      <c r="K77" s="267"/>
      <c r="L77" s="267"/>
      <c r="M77" s="267"/>
      <c r="N77" s="267"/>
      <c r="O77" s="267"/>
      <c r="P77" s="267"/>
      <c r="Q77" s="267"/>
      <c r="R77" s="267"/>
      <c r="S77" s="267"/>
    </row>
    <row r="78" spans="1:256" s="239" customFormat="1">
      <c r="A78" s="267"/>
      <c r="B78" s="266"/>
      <c r="C78" s="266"/>
      <c r="D78" s="267"/>
      <c r="E78" s="267"/>
      <c r="F78" s="267"/>
      <c r="G78" s="267"/>
      <c r="H78" s="267"/>
      <c r="I78" s="267"/>
      <c r="J78" s="267"/>
      <c r="K78" s="267"/>
      <c r="L78" s="267"/>
      <c r="M78" s="267"/>
      <c r="N78" s="267"/>
      <c r="O78" s="267"/>
      <c r="P78" s="267"/>
      <c r="Q78" s="267"/>
      <c r="R78" s="267"/>
      <c r="S78" s="267"/>
    </row>
    <row r="79" spans="1:256" s="239" customFormat="1">
      <c r="A79" s="273"/>
      <c r="B79" s="266"/>
      <c r="C79" s="266"/>
      <c r="D79" s="267"/>
      <c r="E79" s="267"/>
      <c r="F79" s="267"/>
      <c r="G79" s="274"/>
      <c r="H79" s="267"/>
      <c r="I79" s="267"/>
      <c r="J79" s="267"/>
      <c r="K79" s="267"/>
      <c r="L79" s="267"/>
      <c r="M79" s="267"/>
      <c r="N79" s="267"/>
      <c r="O79" s="267"/>
      <c r="P79" s="267"/>
      <c r="Q79" s="267"/>
      <c r="R79" s="267"/>
      <c r="S79" s="267"/>
    </row>
    <row r="80" spans="1:256" s="239" customFormat="1">
      <c r="A80" s="267"/>
      <c r="B80" s="266"/>
      <c r="C80" s="266"/>
      <c r="D80" s="267"/>
      <c r="E80" s="267"/>
      <c r="F80" s="267"/>
      <c r="G80" s="267"/>
      <c r="H80" s="267"/>
      <c r="I80" s="267"/>
      <c r="J80" s="267"/>
      <c r="K80" s="267"/>
      <c r="L80" s="267"/>
      <c r="M80" s="267"/>
      <c r="N80" s="267"/>
      <c r="O80" s="267"/>
      <c r="P80" s="267"/>
      <c r="Q80" s="267"/>
      <c r="R80" s="267"/>
      <c r="S80" s="267"/>
    </row>
    <row r="81" spans="1:19" s="239" customFormat="1">
      <c r="A81" s="267"/>
      <c r="B81" s="266"/>
      <c r="C81" s="266"/>
      <c r="D81" s="267"/>
      <c r="E81" s="267"/>
      <c r="F81" s="267"/>
      <c r="G81" s="267"/>
      <c r="H81" s="267"/>
      <c r="I81" s="267"/>
      <c r="J81" s="267"/>
      <c r="K81" s="267"/>
      <c r="L81" s="267"/>
      <c r="M81" s="267"/>
      <c r="N81" s="267"/>
      <c r="O81" s="267"/>
      <c r="P81" s="267"/>
      <c r="Q81" s="267"/>
      <c r="R81" s="267"/>
      <c r="S81" s="267"/>
    </row>
    <row r="82" spans="1:19" s="239" customFormat="1">
      <c r="A82" s="267"/>
      <c r="B82" s="266"/>
      <c r="C82" s="266"/>
      <c r="D82" s="267"/>
      <c r="E82" s="267"/>
      <c r="F82" s="267"/>
      <c r="G82" s="267"/>
      <c r="H82" s="267"/>
      <c r="I82" s="267"/>
      <c r="J82" s="267"/>
      <c r="K82" s="267"/>
      <c r="L82" s="267"/>
      <c r="M82" s="267"/>
      <c r="N82" s="267"/>
      <c r="O82" s="267"/>
      <c r="P82" s="267"/>
      <c r="Q82" s="267"/>
      <c r="R82" s="267"/>
      <c r="S82" s="267"/>
    </row>
    <row r="83" spans="1:19" s="239" customFormat="1">
      <c r="A83" s="267"/>
      <c r="B83" s="266"/>
      <c r="C83" s="266"/>
      <c r="D83" s="267"/>
      <c r="E83" s="267"/>
      <c r="F83" s="267"/>
      <c r="G83" s="267"/>
      <c r="H83" s="275"/>
      <c r="I83" s="267"/>
      <c r="J83" s="267"/>
      <c r="K83" s="267"/>
      <c r="L83" s="267"/>
      <c r="M83" s="267"/>
      <c r="N83" s="267"/>
      <c r="O83" s="267"/>
      <c r="P83" s="267"/>
      <c r="Q83" s="267"/>
      <c r="R83" s="267"/>
      <c r="S83" s="267"/>
    </row>
    <row r="84" spans="1:19" s="239" customFormat="1">
      <c r="A84" s="267"/>
      <c r="B84" s="266"/>
      <c r="C84" s="266"/>
      <c r="D84" s="267"/>
      <c r="E84" s="267"/>
      <c r="F84" s="267"/>
      <c r="G84" s="267"/>
      <c r="H84" s="275"/>
      <c r="I84" s="267"/>
      <c r="J84" s="267"/>
      <c r="K84" s="267"/>
      <c r="L84" s="267"/>
      <c r="M84" s="267"/>
      <c r="N84" s="267"/>
      <c r="O84" s="267"/>
      <c r="P84" s="267"/>
      <c r="Q84" s="267"/>
      <c r="R84" s="267"/>
      <c r="S84" s="267"/>
    </row>
    <row r="85" spans="1:19" s="239" customFormat="1">
      <c r="A85" s="267"/>
      <c r="B85" s="266"/>
      <c r="C85" s="266"/>
      <c r="D85" s="267"/>
      <c r="E85" s="267"/>
      <c r="F85" s="267"/>
      <c r="G85" s="267"/>
      <c r="H85" s="275"/>
      <c r="I85" s="267"/>
      <c r="J85" s="267"/>
      <c r="K85" s="267"/>
      <c r="L85" s="267"/>
      <c r="M85" s="267"/>
      <c r="N85" s="267"/>
      <c r="O85" s="267"/>
      <c r="P85" s="267"/>
      <c r="Q85" s="267"/>
      <c r="R85" s="267"/>
      <c r="S85" s="267"/>
    </row>
    <row r="86" spans="1:19" s="239" customFormat="1">
      <c r="A86" s="267"/>
      <c r="B86" s="266"/>
      <c r="C86" s="266"/>
      <c r="D86" s="267"/>
      <c r="E86" s="267"/>
      <c r="F86" s="267"/>
      <c r="G86" s="267"/>
      <c r="H86" s="275"/>
      <c r="I86" s="267"/>
      <c r="J86" s="267"/>
      <c r="K86" s="267"/>
      <c r="L86" s="267"/>
      <c r="M86" s="267"/>
      <c r="N86" s="267"/>
      <c r="O86" s="267"/>
      <c r="P86" s="267"/>
      <c r="Q86" s="267"/>
      <c r="R86" s="267"/>
      <c r="S86" s="267"/>
    </row>
    <row r="87" spans="1:19" s="239" customFormat="1">
      <c r="A87" s="267"/>
      <c r="B87" s="266"/>
      <c r="C87" s="266"/>
      <c r="D87" s="267"/>
      <c r="E87" s="267"/>
      <c r="F87" s="267"/>
      <c r="G87" s="267"/>
      <c r="H87" s="267"/>
      <c r="I87" s="267"/>
      <c r="J87" s="267"/>
      <c r="K87" s="267"/>
      <c r="L87" s="267"/>
      <c r="M87" s="267"/>
      <c r="N87" s="267"/>
      <c r="O87" s="267"/>
      <c r="P87" s="267"/>
      <c r="Q87" s="267"/>
      <c r="R87" s="267"/>
      <c r="S87" s="267"/>
    </row>
    <row r="88" spans="1:19" s="239" customFormat="1">
      <c r="A88" s="267"/>
      <c r="B88" s="266"/>
      <c r="C88" s="266"/>
      <c r="D88" s="267"/>
      <c r="E88" s="267"/>
      <c r="F88" s="267"/>
      <c r="G88" s="267"/>
      <c r="H88" s="267"/>
      <c r="I88" s="267"/>
      <c r="J88" s="267"/>
      <c r="K88" s="267"/>
      <c r="L88" s="267"/>
      <c r="M88" s="267"/>
      <c r="N88" s="267"/>
      <c r="O88" s="267"/>
      <c r="P88" s="267"/>
      <c r="Q88" s="267"/>
      <c r="R88" s="267"/>
      <c r="S88" s="267"/>
    </row>
    <row r="89" spans="1:19" s="239" customFormat="1">
      <c r="A89" s="267"/>
      <c r="B89" s="266"/>
      <c r="C89" s="266"/>
      <c r="D89" s="267"/>
      <c r="E89" s="267"/>
      <c r="F89" s="267"/>
      <c r="G89" s="267"/>
      <c r="H89" s="267"/>
      <c r="I89" s="267"/>
      <c r="J89" s="267"/>
      <c r="K89" s="267"/>
      <c r="L89" s="267"/>
      <c r="M89" s="267"/>
      <c r="N89" s="267"/>
      <c r="O89" s="267"/>
      <c r="P89" s="267"/>
      <c r="Q89" s="267"/>
      <c r="R89" s="267"/>
      <c r="S89" s="267"/>
    </row>
    <row r="90" spans="1:19" s="239" customFormat="1">
      <c r="A90" s="267"/>
      <c r="B90" s="266"/>
      <c r="C90" s="266"/>
      <c r="D90" s="267"/>
      <c r="E90" s="267"/>
      <c r="F90" s="267"/>
      <c r="G90" s="267"/>
      <c r="H90" s="267"/>
      <c r="I90" s="267"/>
      <c r="J90" s="267"/>
      <c r="K90" s="267"/>
      <c r="L90" s="267"/>
      <c r="M90" s="267"/>
      <c r="N90" s="267"/>
      <c r="O90" s="267"/>
      <c r="P90" s="267"/>
      <c r="Q90" s="267"/>
      <c r="R90" s="267"/>
      <c r="S90" s="267"/>
    </row>
    <row r="91" spans="1:19" s="239" customFormat="1">
      <c r="A91" s="267"/>
      <c r="B91" s="266"/>
      <c r="C91" s="266"/>
      <c r="D91" s="267"/>
      <c r="E91" s="267"/>
      <c r="F91" s="267"/>
      <c r="G91" s="267"/>
      <c r="H91" s="267"/>
      <c r="I91" s="267"/>
      <c r="J91" s="267"/>
      <c r="K91" s="267"/>
      <c r="L91" s="267"/>
      <c r="M91" s="267"/>
      <c r="N91" s="267"/>
      <c r="O91" s="267"/>
      <c r="P91" s="267"/>
      <c r="Q91" s="267"/>
      <c r="R91" s="267"/>
      <c r="S91" s="267"/>
    </row>
    <row r="92" spans="1:19" s="239" customFormat="1">
      <c r="A92" s="267"/>
      <c r="B92" s="266"/>
      <c r="C92" s="266"/>
      <c r="D92" s="267"/>
      <c r="E92" s="267"/>
      <c r="F92" s="267"/>
      <c r="G92" s="267"/>
      <c r="H92" s="267"/>
      <c r="I92" s="267"/>
      <c r="J92" s="267"/>
      <c r="K92" s="267"/>
      <c r="L92" s="267"/>
      <c r="M92" s="267"/>
      <c r="N92" s="267"/>
      <c r="O92" s="267"/>
      <c r="P92" s="267"/>
      <c r="Q92" s="267"/>
      <c r="R92" s="267"/>
      <c r="S92" s="267"/>
    </row>
    <row r="93" spans="1:19" s="239" customFormat="1">
      <c r="A93" s="267"/>
      <c r="B93" s="266"/>
      <c r="C93" s="266"/>
      <c r="D93" s="267"/>
      <c r="E93" s="267"/>
      <c r="F93" s="267"/>
      <c r="G93" s="267"/>
      <c r="H93" s="267"/>
      <c r="I93" s="267"/>
      <c r="J93" s="267"/>
      <c r="K93" s="267"/>
      <c r="L93" s="267"/>
      <c r="M93" s="267"/>
      <c r="N93" s="267"/>
      <c r="O93" s="267"/>
      <c r="P93" s="267"/>
      <c r="Q93" s="267"/>
      <c r="R93" s="267"/>
      <c r="S93" s="267"/>
    </row>
    <row r="94" spans="1:19" s="239" customFormat="1">
      <c r="A94" s="267"/>
      <c r="B94" s="266"/>
      <c r="C94" s="266"/>
      <c r="D94" s="267"/>
      <c r="E94" s="267"/>
      <c r="F94" s="267"/>
      <c r="G94" s="267"/>
      <c r="H94" s="267"/>
      <c r="I94" s="267"/>
      <c r="J94" s="267"/>
      <c r="K94" s="267"/>
      <c r="L94" s="267"/>
      <c r="M94" s="267"/>
      <c r="N94" s="267"/>
      <c r="O94" s="267"/>
      <c r="P94" s="267"/>
      <c r="Q94" s="267"/>
      <c r="R94" s="267"/>
      <c r="S94" s="267"/>
    </row>
    <row r="95" spans="1:19" s="239" customFormat="1">
      <c r="A95" s="267"/>
      <c r="B95" s="266"/>
      <c r="C95" s="266"/>
      <c r="D95" s="267"/>
      <c r="E95" s="267"/>
      <c r="F95" s="267"/>
      <c r="G95" s="267"/>
      <c r="H95" s="267"/>
      <c r="I95" s="267"/>
      <c r="J95" s="267"/>
      <c r="K95" s="267"/>
      <c r="L95" s="267"/>
      <c r="M95" s="267"/>
      <c r="N95" s="267"/>
      <c r="O95" s="267"/>
      <c r="P95" s="267"/>
      <c r="Q95" s="267"/>
      <c r="R95" s="267"/>
      <c r="S95" s="267"/>
    </row>
    <row r="96" spans="1:19" s="239" customFormat="1">
      <c r="A96" s="267"/>
      <c r="B96" s="266"/>
      <c r="C96" s="266"/>
      <c r="D96" s="267"/>
      <c r="E96" s="267"/>
      <c r="F96" s="267"/>
      <c r="G96" s="267"/>
      <c r="H96" s="267"/>
      <c r="I96" s="267"/>
      <c r="J96" s="267"/>
      <c r="K96" s="267"/>
      <c r="L96" s="267"/>
      <c r="M96" s="267"/>
      <c r="N96" s="267"/>
      <c r="O96" s="267"/>
      <c r="P96" s="267"/>
      <c r="Q96" s="267"/>
      <c r="R96" s="267"/>
      <c r="S96" s="267"/>
    </row>
    <row r="97" spans="1:19" s="239" customFormat="1">
      <c r="A97" s="267"/>
      <c r="B97" s="266"/>
      <c r="C97" s="266"/>
      <c r="D97" s="267"/>
      <c r="E97" s="267"/>
      <c r="F97" s="267"/>
      <c r="G97" s="267"/>
      <c r="H97" s="267"/>
      <c r="I97" s="267"/>
      <c r="J97" s="267"/>
      <c r="K97" s="267"/>
      <c r="L97" s="267"/>
      <c r="M97" s="267"/>
      <c r="N97" s="267"/>
      <c r="O97" s="267"/>
      <c r="P97" s="267"/>
      <c r="Q97" s="267"/>
      <c r="R97" s="267"/>
      <c r="S97" s="267"/>
    </row>
    <row r="98" spans="1:19" s="239" customFormat="1">
      <c r="A98" s="267"/>
      <c r="B98" s="266"/>
      <c r="C98" s="266"/>
      <c r="D98" s="267"/>
      <c r="E98" s="267"/>
      <c r="F98" s="267"/>
      <c r="G98" s="267"/>
      <c r="H98" s="267"/>
      <c r="I98" s="267"/>
      <c r="J98" s="267"/>
      <c r="K98" s="267"/>
      <c r="L98" s="267"/>
      <c r="M98" s="267"/>
      <c r="N98" s="267"/>
      <c r="O98" s="267"/>
      <c r="P98" s="267"/>
      <c r="Q98" s="267"/>
      <c r="R98" s="267"/>
      <c r="S98" s="267"/>
    </row>
    <row r="99" spans="1:19" s="239" customFormat="1">
      <c r="A99" s="267"/>
      <c r="B99" s="266"/>
      <c r="C99" s="266"/>
      <c r="D99" s="267"/>
      <c r="E99" s="267"/>
      <c r="F99" s="267"/>
      <c r="G99" s="267"/>
      <c r="H99" s="267"/>
      <c r="I99" s="267"/>
      <c r="J99" s="267"/>
      <c r="K99" s="267"/>
      <c r="L99" s="267"/>
      <c r="M99" s="267"/>
      <c r="N99" s="267"/>
      <c r="O99" s="267"/>
      <c r="P99" s="267"/>
      <c r="Q99" s="267"/>
      <c r="R99" s="267"/>
      <c r="S99" s="267"/>
    </row>
    <row r="100" spans="1:19" s="239" customFormat="1">
      <c r="A100" s="267"/>
      <c r="B100" s="266"/>
      <c r="C100" s="266"/>
      <c r="D100" s="267"/>
      <c r="E100" s="267"/>
      <c r="F100" s="267"/>
      <c r="G100" s="267"/>
      <c r="H100" s="267"/>
      <c r="I100" s="267"/>
      <c r="J100" s="267"/>
      <c r="K100" s="267"/>
      <c r="L100" s="267"/>
      <c r="M100" s="267"/>
      <c r="N100" s="267"/>
      <c r="O100" s="267"/>
      <c r="P100" s="267"/>
      <c r="Q100" s="267"/>
      <c r="R100" s="267"/>
      <c r="S100" s="267"/>
    </row>
    <row r="101" spans="1:19" s="239" customFormat="1">
      <c r="A101" s="267"/>
      <c r="B101" s="266"/>
      <c r="C101" s="266"/>
      <c r="D101" s="267"/>
      <c r="E101" s="267"/>
      <c r="F101" s="267"/>
      <c r="G101" s="267"/>
      <c r="H101" s="267"/>
      <c r="I101" s="267"/>
      <c r="J101" s="267"/>
      <c r="K101" s="267"/>
      <c r="L101" s="267"/>
      <c r="M101" s="267"/>
      <c r="N101" s="267"/>
      <c r="O101" s="267"/>
      <c r="P101" s="267"/>
      <c r="Q101" s="267"/>
      <c r="R101" s="267"/>
      <c r="S101" s="267"/>
    </row>
    <row r="102" spans="1:19" s="239" customFormat="1">
      <c r="A102" s="267"/>
      <c r="B102" s="266"/>
      <c r="C102" s="266"/>
      <c r="D102" s="267"/>
      <c r="E102" s="267"/>
      <c r="F102" s="267"/>
      <c r="G102" s="267"/>
      <c r="H102" s="267"/>
      <c r="I102" s="267"/>
      <c r="J102" s="267"/>
      <c r="K102" s="267"/>
      <c r="L102" s="267"/>
      <c r="M102" s="267"/>
      <c r="N102" s="267"/>
      <c r="O102" s="267"/>
      <c r="P102" s="267"/>
      <c r="Q102" s="267"/>
      <c r="R102" s="267"/>
      <c r="S102" s="267"/>
    </row>
    <row r="103" spans="1:19" s="239" customFormat="1">
      <c r="A103" s="267"/>
      <c r="B103" s="266"/>
      <c r="C103" s="266"/>
      <c r="D103" s="267"/>
      <c r="E103" s="267"/>
      <c r="F103" s="267"/>
      <c r="G103" s="267"/>
      <c r="H103" s="267"/>
      <c r="I103" s="267"/>
      <c r="J103" s="267"/>
      <c r="K103" s="267"/>
      <c r="L103" s="267"/>
      <c r="M103" s="267"/>
      <c r="N103" s="267"/>
      <c r="O103" s="267"/>
      <c r="P103" s="267"/>
      <c r="Q103" s="267"/>
      <c r="R103" s="267"/>
      <c r="S103" s="267"/>
    </row>
    <row r="104" spans="1:19" s="239" customFormat="1">
      <c r="A104" s="267"/>
      <c r="B104" s="266"/>
      <c r="C104" s="266"/>
      <c r="D104" s="267"/>
      <c r="E104" s="267"/>
      <c r="F104" s="267"/>
      <c r="G104" s="267"/>
      <c r="H104" s="267"/>
      <c r="I104" s="267"/>
      <c r="J104" s="267"/>
      <c r="K104" s="267"/>
      <c r="L104" s="267"/>
      <c r="M104" s="267"/>
      <c r="N104" s="267"/>
      <c r="O104" s="267"/>
      <c r="P104" s="267"/>
      <c r="Q104" s="267"/>
      <c r="R104" s="267"/>
      <c r="S104" s="267"/>
    </row>
    <row r="105" spans="1:19" s="239" customFormat="1">
      <c r="A105" s="267"/>
      <c r="B105" s="266"/>
      <c r="C105" s="266"/>
      <c r="D105" s="267"/>
      <c r="E105" s="267"/>
      <c r="F105" s="267"/>
      <c r="G105" s="267"/>
      <c r="H105" s="267"/>
      <c r="I105" s="267"/>
      <c r="J105" s="267"/>
      <c r="K105" s="267"/>
      <c r="L105" s="267"/>
      <c r="M105" s="267"/>
      <c r="N105" s="267"/>
      <c r="O105" s="267"/>
      <c r="P105" s="267"/>
      <c r="Q105" s="267"/>
      <c r="R105" s="267"/>
      <c r="S105" s="267"/>
    </row>
    <row r="106" spans="1:19" s="239" customFormat="1">
      <c r="A106" s="267"/>
      <c r="B106" s="266"/>
      <c r="C106" s="266"/>
      <c r="D106" s="267"/>
      <c r="E106" s="267"/>
      <c r="F106" s="267"/>
      <c r="G106" s="267"/>
      <c r="H106" s="267"/>
      <c r="I106" s="267"/>
      <c r="J106" s="267"/>
      <c r="K106" s="267"/>
      <c r="L106" s="267"/>
      <c r="M106" s="267"/>
      <c r="N106" s="267"/>
      <c r="O106" s="267"/>
      <c r="P106" s="267"/>
      <c r="Q106" s="267"/>
      <c r="R106" s="267"/>
      <c r="S106" s="267"/>
    </row>
    <row r="107" spans="1:19" s="239" customFormat="1">
      <c r="A107" s="267"/>
      <c r="B107" s="266"/>
      <c r="C107" s="266"/>
      <c r="D107" s="267"/>
      <c r="E107" s="267"/>
      <c r="F107" s="267"/>
      <c r="G107" s="267"/>
      <c r="H107" s="267"/>
      <c r="I107" s="267"/>
      <c r="J107" s="267"/>
      <c r="K107" s="267"/>
      <c r="L107" s="267"/>
      <c r="M107" s="267"/>
      <c r="N107" s="267"/>
      <c r="O107" s="267"/>
      <c r="P107" s="267"/>
      <c r="Q107" s="267"/>
      <c r="R107" s="267"/>
      <c r="S107" s="267"/>
    </row>
    <row r="108" spans="1:19" s="239" customFormat="1">
      <c r="A108" s="267"/>
      <c r="B108" s="266"/>
      <c r="C108" s="266"/>
      <c r="D108" s="267"/>
      <c r="E108" s="267"/>
      <c r="F108" s="267"/>
      <c r="G108" s="267"/>
      <c r="H108" s="267"/>
      <c r="I108" s="267"/>
      <c r="J108" s="267"/>
      <c r="K108" s="267"/>
      <c r="L108" s="267"/>
      <c r="M108" s="267"/>
      <c r="N108" s="267"/>
      <c r="O108" s="267"/>
      <c r="P108" s="267"/>
      <c r="Q108" s="267"/>
      <c r="R108" s="267"/>
      <c r="S108" s="267"/>
    </row>
    <row r="109" spans="1:19" s="239" customFormat="1">
      <c r="A109" s="267"/>
      <c r="B109" s="266"/>
      <c r="C109" s="266"/>
      <c r="D109" s="267"/>
      <c r="E109" s="267"/>
      <c r="F109" s="267"/>
      <c r="G109" s="267"/>
      <c r="H109" s="267"/>
      <c r="I109" s="267"/>
      <c r="J109" s="267"/>
      <c r="K109" s="267"/>
      <c r="L109" s="267"/>
      <c r="M109" s="267"/>
      <c r="N109" s="267"/>
      <c r="O109" s="267"/>
      <c r="P109" s="267"/>
      <c r="Q109" s="267"/>
      <c r="R109" s="267"/>
      <c r="S109" s="267"/>
    </row>
    <row r="110" spans="1:19" s="239" customFormat="1">
      <c r="A110" s="267"/>
      <c r="B110" s="266"/>
      <c r="C110" s="266"/>
      <c r="D110" s="267"/>
      <c r="E110" s="267"/>
      <c r="F110" s="267"/>
      <c r="G110" s="267"/>
      <c r="H110" s="267"/>
      <c r="I110" s="267"/>
      <c r="J110" s="267"/>
      <c r="K110" s="267"/>
      <c r="L110" s="267"/>
      <c r="M110" s="267"/>
      <c r="N110" s="267"/>
      <c r="O110" s="267"/>
      <c r="P110" s="267"/>
      <c r="Q110" s="267"/>
      <c r="R110" s="267"/>
      <c r="S110" s="267"/>
    </row>
    <row r="111" spans="1:19" s="239" customFormat="1">
      <c r="A111" s="267"/>
      <c r="B111" s="266"/>
      <c r="C111" s="266"/>
      <c r="D111" s="267"/>
      <c r="E111" s="267"/>
      <c r="F111" s="267"/>
      <c r="G111" s="267"/>
      <c r="H111" s="267"/>
      <c r="I111" s="267"/>
      <c r="J111" s="267"/>
      <c r="K111" s="267"/>
      <c r="L111" s="267"/>
      <c r="M111" s="267"/>
      <c r="N111" s="267"/>
      <c r="O111" s="267"/>
      <c r="P111" s="267"/>
      <c r="Q111" s="267"/>
      <c r="R111" s="267"/>
      <c r="S111" s="267"/>
    </row>
    <row r="112" spans="1:19" s="239" customFormat="1">
      <c r="A112" s="267"/>
      <c r="B112" s="266"/>
      <c r="C112" s="266"/>
      <c r="D112" s="267"/>
      <c r="E112" s="267"/>
      <c r="F112" s="267"/>
      <c r="G112" s="267"/>
      <c r="H112" s="267"/>
      <c r="I112" s="267"/>
      <c r="J112" s="267"/>
      <c r="K112" s="267"/>
      <c r="L112" s="267"/>
      <c r="M112" s="267"/>
      <c r="N112" s="267"/>
      <c r="O112" s="267"/>
      <c r="P112" s="267"/>
      <c r="Q112" s="267"/>
      <c r="R112" s="267"/>
      <c r="S112" s="267"/>
    </row>
    <row r="113" spans="1:19" s="239" customFormat="1">
      <c r="A113" s="267"/>
      <c r="B113" s="266"/>
      <c r="C113" s="266"/>
      <c r="D113" s="267"/>
      <c r="E113" s="267"/>
      <c r="F113" s="267"/>
      <c r="G113" s="267"/>
      <c r="H113" s="267"/>
      <c r="I113" s="267"/>
      <c r="J113" s="267"/>
      <c r="K113" s="267"/>
      <c r="L113" s="267"/>
      <c r="M113" s="267"/>
      <c r="N113" s="267"/>
      <c r="O113" s="267"/>
      <c r="P113" s="267"/>
      <c r="Q113" s="267"/>
      <c r="R113" s="267"/>
      <c r="S113" s="267"/>
    </row>
    <row r="114" spans="1:19" s="239" customFormat="1">
      <c r="A114" s="267"/>
      <c r="B114" s="266"/>
      <c r="C114" s="266"/>
      <c r="D114" s="267"/>
      <c r="E114" s="267"/>
      <c r="F114" s="267"/>
      <c r="G114" s="267"/>
      <c r="H114" s="267"/>
      <c r="I114" s="267"/>
      <c r="J114" s="267"/>
      <c r="K114" s="267"/>
      <c r="L114" s="267"/>
      <c r="M114" s="267"/>
      <c r="N114" s="267"/>
      <c r="O114" s="267"/>
      <c r="P114" s="267"/>
      <c r="Q114" s="267"/>
      <c r="R114" s="267"/>
      <c r="S114" s="267"/>
    </row>
    <row r="115" spans="1:19" s="239" customFormat="1">
      <c r="A115" s="267"/>
      <c r="B115" s="266"/>
      <c r="C115" s="266"/>
      <c r="D115" s="267"/>
      <c r="E115" s="267"/>
      <c r="F115" s="267"/>
      <c r="G115" s="267"/>
      <c r="H115" s="267"/>
      <c r="I115" s="267"/>
      <c r="J115" s="267"/>
      <c r="K115" s="267"/>
      <c r="L115" s="267"/>
      <c r="M115" s="267"/>
      <c r="N115" s="267"/>
      <c r="O115" s="267"/>
      <c r="P115" s="267"/>
      <c r="Q115" s="267"/>
      <c r="R115" s="267"/>
      <c r="S115" s="267"/>
    </row>
    <row r="116" spans="1:19" s="239" customFormat="1">
      <c r="A116" s="267"/>
      <c r="B116" s="266"/>
      <c r="C116" s="266"/>
      <c r="D116" s="267"/>
      <c r="E116" s="267"/>
      <c r="F116" s="267"/>
      <c r="G116" s="267"/>
      <c r="H116" s="267"/>
      <c r="I116" s="267"/>
      <c r="J116" s="267"/>
      <c r="K116" s="267"/>
      <c r="L116" s="267"/>
      <c r="M116" s="267"/>
      <c r="N116" s="267"/>
      <c r="O116" s="267"/>
      <c r="P116" s="267"/>
      <c r="Q116" s="267"/>
      <c r="R116" s="267"/>
      <c r="S116" s="267"/>
    </row>
    <row r="117" spans="1:19" s="239" customFormat="1">
      <c r="A117" s="267"/>
      <c r="B117" s="266"/>
      <c r="C117" s="266"/>
      <c r="D117" s="267"/>
      <c r="E117" s="267"/>
      <c r="F117" s="267"/>
      <c r="G117" s="267"/>
      <c r="H117" s="267"/>
      <c r="I117" s="267"/>
      <c r="J117" s="267"/>
      <c r="K117" s="267"/>
      <c r="L117" s="267"/>
      <c r="M117" s="267"/>
      <c r="N117" s="267"/>
      <c r="O117" s="267"/>
      <c r="P117" s="267"/>
      <c r="Q117" s="267"/>
      <c r="R117" s="267"/>
      <c r="S117" s="267"/>
    </row>
    <row r="118" spans="1:19" s="239" customFormat="1">
      <c r="A118" s="267"/>
      <c r="B118" s="266"/>
      <c r="C118" s="266"/>
      <c r="D118" s="267"/>
      <c r="E118" s="267"/>
      <c r="F118" s="267"/>
      <c r="G118" s="267"/>
      <c r="H118" s="267"/>
      <c r="I118" s="267"/>
      <c r="J118" s="267"/>
      <c r="K118" s="267"/>
      <c r="L118" s="267"/>
      <c r="M118" s="267"/>
      <c r="N118" s="267"/>
      <c r="O118" s="267"/>
      <c r="P118" s="267"/>
      <c r="Q118" s="267"/>
      <c r="R118" s="267"/>
      <c r="S118" s="267"/>
    </row>
    <row r="119" spans="1:19" s="239" customFormat="1">
      <c r="B119" s="256"/>
      <c r="C119" s="256"/>
    </row>
    <row r="120" spans="1:19" s="239" customFormat="1">
      <c r="B120" s="256"/>
      <c r="C120" s="256"/>
    </row>
    <row r="121" spans="1:19" s="239" customFormat="1">
      <c r="B121" s="256"/>
      <c r="C121" s="256"/>
    </row>
    <row r="122" spans="1:19" s="239" customFormat="1">
      <c r="B122" s="256"/>
      <c r="C122" s="256"/>
    </row>
    <row r="123" spans="1:19" s="239" customFormat="1">
      <c r="B123" s="256"/>
      <c r="C123" s="256"/>
    </row>
    <row r="124" spans="1:19" s="239" customFormat="1">
      <c r="B124" s="256"/>
      <c r="C124" s="256"/>
    </row>
    <row r="125" spans="1:19" s="239" customFormat="1">
      <c r="B125" s="256"/>
      <c r="C125" s="256"/>
    </row>
    <row r="126" spans="1:19" s="239" customFormat="1">
      <c r="B126" s="256"/>
      <c r="C126" s="256"/>
    </row>
    <row r="127" spans="1:19" s="239" customFormat="1">
      <c r="B127" s="256"/>
      <c r="C127" s="256"/>
    </row>
    <row r="128" spans="1:19" s="239" customFormat="1">
      <c r="B128" s="256"/>
      <c r="C128" s="256"/>
    </row>
    <row r="129" spans="2:3" s="239" customFormat="1">
      <c r="B129" s="256"/>
      <c r="C129" s="256"/>
    </row>
    <row r="130" spans="2:3" s="239" customFormat="1">
      <c r="B130" s="256"/>
      <c r="C130" s="256"/>
    </row>
    <row r="131" spans="2:3" s="239" customFormat="1">
      <c r="B131" s="256"/>
      <c r="C131" s="256"/>
    </row>
    <row r="132" spans="2:3" s="239" customFormat="1">
      <c r="B132" s="256"/>
      <c r="C132" s="256"/>
    </row>
    <row r="133" spans="2:3" s="239" customFormat="1">
      <c r="B133" s="256"/>
      <c r="C133" s="256"/>
    </row>
    <row r="134" spans="2:3" s="239" customFormat="1">
      <c r="B134" s="256"/>
      <c r="C134" s="256"/>
    </row>
    <row r="135" spans="2:3" s="239" customFormat="1">
      <c r="B135" s="256"/>
      <c r="C135" s="256"/>
    </row>
    <row r="136" spans="2:3" s="239" customFormat="1">
      <c r="B136" s="256"/>
      <c r="C136" s="256"/>
    </row>
    <row r="137" spans="2:3" s="239" customFormat="1">
      <c r="B137" s="256"/>
      <c r="C137" s="256"/>
    </row>
    <row r="138" spans="2:3" s="239" customFormat="1">
      <c r="B138" s="256"/>
      <c r="C138" s="256"/>
    </row>
    <row r="139" spans="2:3" s="239" customFormat="1">
      <c r="B139" s="256"/>
      <c r="C139" s="256"/>
    </row>
    <row r="140" spans="2:3" s="239" customFormat="1">
      <c r="B140" s="256"/>
      <c r="C140" s="256"/>
    </row>
    <row r="141" spans="2:3" s="239" customFormat="1">
      <c r="B141" s="256"/>
      <c r="C141" s="256"/>
    </row>
    <row r="142" spans="2:3" s="239" customFormat="1">
      <c r="B142" s="256"/>
      <c r="C142" s="256"/>
    </row>
    <row r="143" spans="2:3" s="239" customFormat="1">
      <c r="B143" s="256"/>
      <c r="C143" s="256"/>
    </row>
    <row r="144" spans="2:3" s="239" customFormat="1">
      <c r="B144" s="256"/>
      <c r="C144" s="256"/>
    </row>
    <row r="145" spans="2:3" s="239" customFormat="1">
      <c r="B145" s="256"/>
      <c r="C145" s="256"/>
    </row>
    <row r="146" spans="2:3" s="239" customFormat="1">
      <c r="B146" s="256"/>
      <c r="C146" s="256"/>
    </row>
    <row r="147" spans="2:3" s="239" customFormat="1">
      <c r="B147" s="256"/>
      <c r="C147" s="256"/>
    </row>
    <row r="148" spans="2:3" s="239" customFormat="1">
      <c r="B148" s="256"/>
      <c r="C148" s="256"/>
    </row>
    <row r="149" spans="2:3" s="239" customFormat="1">
      <c r="B149" s="256"/>
      <c r="C149" s="256"/>
    </row>
    <row r="150" spans="2:3" s="239" customFormat="1">
      <c r="B150" s="256"/>
      <c r="C150" s="256"/>
    </row>
    <row r="151" spans="2:3" s="239" customFormat="1">
      <c r="B151" s="256"/>
      <c r="C151" s="256"/>
    </row>
    <row r="152" spans="2:3" s="239" customFormat="1">
      <c r="B152" s="256"/>
      <c r="C152" s="256"/>
    </row>
    <row r="153" spans="2:3" s="239" customFormat="1">
      <c r="B153" s="256"/>
      <c r="C153" s="256"/>
    </row>
    <row r="154" spans="2:3" s="239" customFormat="1">
      <c r="B154" s="256"/>
      <c r="C154" s="256"/>
    </row>
    <row r="155" spans="2:3" s="239" customFormat="1">
      <c r="B155" s="256"/>
      <c r="C155" s="256"/>
    </row>
    <row r="156" spans="2:3" s="239" customFormat="1">
      <c r="B156" s="256"/>
      <c r="C156" s="256"/>
    </row>
    <row r="157" spans="2:3" s="239" customFormat="1">
      <c r="B157" s="256"/>
      <c r="C157" s="256"/>
    </row>
    <row r="158" spans="2:3" s="239" customFormat="1">
      <c r="B158" s="256"/>
      <c r="C158" s="256"/>
    </row>
    <row r="159" spans="2:3" s="239" customFormat="1">
      <c r="B159" s="256"/>
      <c r="C159" s="256"/>
    </row>
    <row r="160" spans="2:3" s="239" customFormat="1">
      <c r="B160" s="256"/>
      <c r="C160" s="256"/>
    </row>
    <row r="161" spans="2:3" s="239" customFormat="1">
      <c r="B161" s="256"/>
      <c r="C161" s="256"/>
    </row>
    <row r="162" spans="2:3" s="239" customFormat="1">
      <c r="B162" s="256"/>
      <c r="C162" s="256"/>
    </row>
    <row r="163" spans="2:3" s="239" customFormat="1">
      <c r="B163" s="256"/>
      <c r="C163" s="256"/>
    </row>
    <row r="164" spans="2:3" s="239" customFormat="1">
      <c r="B164" s="256"/>
      <c r="C164" s="256"/>
    </row>
    <row r="165" spans="2:3" s="239" customFormat="1">
      <c r="B165" s="256"/>
      <c r="C165" s="256"/>
    </row>
    <row r="166" spans="2:3" s="239" customFormat="1">
      <c r="B166" s="256"/>
      <c r="C166" s="256"/>
    </row>
    <row r="167" spans="2:3" s="239" customFormat="1">
      <c r="B167" s="256"/>
      <c r="C167" s="256"/>
    </row>
    <row r="168" spans="2:3" s="239" customFormat="1">
      <c r="B168" s="256"/>
      <c r="C168" s="256"/>
    </row>
    <row r="169" spans="2:3" s="239" customFormat="1">
      <c r="B169" s="256"/>
      <c r="C169" s="256"/>
    </row>
    <row r="170" spans="2:3" s="239" customFormat="1">
      <c r="B170" s="256"/>
      <c r="C170" s="256"/>
    </row>
    <row r="171" spans="2:3" s="239" customFormat="1">
      <c r="B171" s="256"/>
      <c r="C171" s="256"/>
    </row>
    <row r="172" spans="2:3" s="239" customFormat="1">
      <c r="B172" s="256"/>
      <c r="C172" s="256"/>
    </row>
    <row r="173" spans="2:3" s="239" customFormat="1">
      <c r="B173" s="256"/>
      <c r="C173" s="256"/>
    </row>
    <row r="174" spans="2:3" s="239" customFormat="1">
      <c r="B174" s="256"/>
      <c r="C174" s="256"/>
    </row>
    <row r="175" spans="2:3" s="239" customFormat="1">
      <c r="B175" s="256"/>
      <c r="C175" s="256"/>
    </row>
    <row r="176" spans="2:3" s="239" customFormat="1">
      <c r="B176" s="256"/>
      <c r="C176" s="256"/>
    </row>
    <row r="177" spans="2:3" s="239" customFormat="1">
      <c r="B177" s="256"/>
      <c r="C177" s="256"/>
    </row>
    <row r="178" spans="2:3" s="239" customFormat="1">
      <c r="B178" s="256"/>
      <c r="C178" s="256"/>
    </row>
    <row r="179" spans="2:3" s="239" customFormat="1">
      <c r="B179" s="256"/>
      <c r="C179" s="256"/>
    </row>
    <row r="180" spans="2:3" s="239" customFormat="1">
      <c r="B180" s="256"/>
      <c r="C180" s="256"/>
    </row>
    <row r="181" spans="2:3" s="239" customFormat="1">
      <c r="B181" s="256"/>
      <c r="C181" s="256"/>
    </row>
    <row r="182" spans="2:3" s="239" customFormat="1">
      <c r="B182" s="256"/>
      <c r="C182" s="256"/>
    </row>
    <row r="183" spans="2:3" s="239" customFormat="1">
      <c r="B183" s="256"/>
      <c r="C183" s="256"/>
    </row>
    <row r="184" spans="2:3" s="239" customFormat="1">
      <c r="B184" s="256"/>
      <c r="C184" s="256"/>
    </row>
    <row r="185" spans="2:3" s="239" customFormat="1">
      <c r="B185" s="256"/>
      <c r="C185" s="256"/>
    </row>
    <row r="186" spans="2:3" s="239" customFormat="1">
      <c r="B186" s="256"/>
      <c r="C186" s="256"/>
    </row>
    <row r="187" spans="2:3" s="239" customFormat="1">
      <c r="B187" s="256"/>
      <c r="C187" s="256"/>
    </row>
    <row r="188" spans="2:3" s="239" customFormat="1">
      <c r="B188" s="256"/>
      <c r="C188" s="256"/>
    </row>
    <row r="189" spans="2:3" s="239" customFormat="1">
      <c r="B189" s="256"/>
      <c r="C189" s="256"/>
    </row>
    <row r="190" spans="2:3" s="239" customFormat="1">
      <c r="B190" s="256"/>
      <c r="C190" s="256"/>
    </row>
    <row r="191" spans="2:3" s="239" customFormat="1">
      <c r="B191" s="256"/>
      <c r="C191" s="256"/>
    </row>
    <row r="192" spans="2:3" s="239" customFormat="1">
      <c r="B192" s="256"/>
      <c r="C192" s="256"/>
    </row>
    <row r="193" spans="2:3" s="239" customFormat="1">
      <c r="B193" s="256"/>
      <c r="C193" s="256"/>
    </row>
    <row r="194" spans="2:3" s="239" customFormat="1">
      <c r="B194" s="256"/>
      <c r="C194" s="256"/>
    </row>
    <row r="195" spans="2:3" s="239" customFormat="1">
      <c r="B195" s="256"/>
      <c r="C195" s="256"/>
    </row>
    <row r="196" spans="2:3" s="239" customFormat="1">
      <c r="B196" s="256"/>
      <c r="C196" s="256"/>
    </row>
    <row r="197" spans="2:3" s="239" customFormat="1">
      <c r="B197" s="256"/>
      <c r="C197" s="256"/>
    </row>
    <row r="198" spans="2:3" s="239" customFormat="1">
      <c r="B198" s="256"/>
      <c r="C198" s="256"/>
    </row>
    <row r="199" spans="2:3" s="239" customFormat="1">
      <c r="B199" s="256"/>
      <c r="C199" s="256"/>
    </row>
    <row r="200" spans="2:3" s="239" customFormat="1">
      <c r="B200" s="256"/>
      <c r="C200" s="256"/>
    </row>
    <row r="201" spans="2:3" s="239" customFormat="1">
      <c r="B201" s="256"/>
      <c r="C201" s="256"/>
    </row>
    <row r="202" spans="2:3" s="239" customFormat="1">
      <c r="B202" s="256"/>
      <c r="C202" s="256"/>
    </row>
    <row r="203" spans="2:3" s="239" customFormat="1">
      <c r="B203" s="256"/>
      <c r="C203" s="256"/>
    </row>
    <row r="204" spans="2:3" s="239" customFormat="1">
      <c r="B204" s="256"/>
      <c r="C204" s="256"/>
    </row>
    <row r="205" spans="2:3" s="239" customFormat="1">
      <c r="B205" s="256"/>
      <c r="C205" s="256"/>
    </row>
    <row r="206" spans="2:3" s="239" customFormat="1">
      <c r="B206" s="256"/>
      <c r="C206" s="256"/>
    </row>
    <row r="207" spans="2:3" s="239" customFormat="1">
      <c r="B207" s="256"/>
      <c r="C207" s="256"/>
    </row>
    <row r="208" spans="2:3" s="239" customFormat="1">
      <c r="B208" s="256"/>
      <c r="C208" s="256"/>
    </row>
    <row r="209" spans="2:3" s="239" customFormat="1">
      <c r="B209" s="256"/>
      <c r="C209" s="256"/>
    </row>
    <row r="210" spans="2:3" s="239" customFormat="1">
      <c r="B210" s="256"/>
      <c r="C210" s="256"/>
    </row>
  </sheetData>
  <sheetProtection password="D806" sheet="1" objects="1" scenarios="1"/>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dimension ref="A1:IV355"/>
  <sheetViews>
    <sheetView showGridLines="0" topLeftCell="A33" zoomScale="85" zoomScaleNormal="85" workbookViewId="0">
      <selection activeCell="F12" sqref="F12"/>
    </sheetView>
  </sheetViews>
  <sheetFormatPr defaultRowHeight="14.4"/>
  <cols>
    <col min="1" max="1" width="21.109375" customWidth="1"/>
    <col min="2" max="2" width="12.6640625" style="90" customWidth="1"/>
    <col min="3" max="3" width="23" style="90" customWidth="1"/>
    <col min="4" max="4" width="14.33203125" customWidth="1"/>
    <col min="5" max="5" width="16.33203125" customWidth="1"/>
    <col min="6" max="6" width="16.6640625" style="82" customWidth="1"/>
    <col min="7" max="7" width="13.109375" customWidth="1"/>
    <col min="8" max="8" width="13" customWidth="1"/>
    <col min="9" max="9" width="16.33203125" customWidth="1"/>
    <col min="10" max="89" width="9.109375" style="239"/>
  </cols>
  <sheetData>
    <row r="1" spans="1:13" ht="18">
      <c r="A1" s="739" t="s">
        <v>75</v>
      </c>
      <c r="E1" s="431" t="s">
        <v>76</v>
      </c>
      <c r="F1" s="444"/>
      <c r="G1" s="430"/>
      <c r="H1" s="430"/>
      <c r="I1" s="20"/>
      <c r="J1" s="288"/>
      <c r="K1" s="288"/>
      <c r="L1" s="288"/>
      <c r="M1" s="288"/>
    </row>
    <row r="2" spans="1:13" ht="16.2">
      <c r="A2" s="22" t="s">
        <v>509</v>
      </c>
      <c r="E2" s="10" t="s">
        <v>32</v>
      </c>
      <c r="F2" s="84">
        <f>使用者输入值!B19</f>
        <v>0</v>
      </c>
      <c r="G2" s="6" t="s">
        <v>77</v>
      </c>
      <c r="H2" s="192">
        <f>F2*使用者输入值!B21</f>
        <v>0</v>
      </c>
      <c r="I2" s="7" t="s">
        <v>78</v>
      </c>
      <c r="J2" s="267"/>
      <c r="K2" s="267"/>
      <c r="L2" s="267"/>
      <c r="M2" s="267"/>
    </row>
    <row r="3" spans="1:13">
      <c r="A3" s="429" t="s">
        <v>140</v>
      </c>
      <c r="B3" s="155"/>
      <c r="C3" s="156"/>
      <c r="E3" s="10" t="s">
        <v>334</v>
      </c>
      <c r="F3" s="192">
        <f>使用者输入值!B28</f>
        <v>0</v>
      </c>
      <c r="G3" s="6" t="s">
        <v>13</v>
      </c>
      <c r="H3" s="467">
        <f>F3*H2</f>
        <v>0</v>
      </c>
      <c r="I3" s="7" t="s">
        <v>335</v>
      </c>
      <c r="J3" s="267"/>
      <c r="K3" s="267"/>
      <c r="L3" s="267"/>
      <c r="M3" s="267"/>
    </row>
    <row r="4" spans="1:13">
      <c r="A4" s="10" t="s">
        <v>133</v>
      </c>
      <c r="B4" s="150">
        <f>使用者输入值!B6</f>
        <v>0</v>
      </c>
      <c r="C4" s="151" t="s">
        <v>86</v>
      </c>
      <c r="D4" s="3"/>
      <c r="E4" s="10" t="s">
        <v>80</v>
      </c>
      <c r="F4" s="192"/>
      <c r="G4" s="6"/>
      <c r="H4" s="6"/>
      <c r="I4" s="7"/>
      <c r="J4" s="289"/>
      <c r="K4" s="267"/>
      <c r="L4" s="267"/>
      <c r="M4" s="267"/>
    </row>
    <row r="5" spans="1:13">
      <c r="A5" s="10" t="s">
        <v>134</v>
      </c>
      <c r="B5" s="383">
        <f>B4/24</f>
        <v>0</v>
      </c>
      <c r="C5" s="151" t="s">
        <v>88</v>
      </c>
      <c r="D5" s="6"/>
      <c r="E5" s="445" t="s">
        <v>83</v>
      </c>
      <c r="F5" s="194">
        <f>通用假设!B18</f>
        <v>5.6000000000000001E-2</v>
      </c>
      <c r="G5" s="3" t="s">
        <v>534</v>
      </c>
      <c r="H5" s="6"/>
      <c r="I5" s="7"/>
      <c r="J5" s="275"/>
      <c r="K5" s="267"/>
      <c r="L5" s="267"/>
      <c r="M5" s="267"/>
    </row>
    <row r="6" spans="1:13" ht="15.6">
      <c r="A6" s="4" t="s">
        <v>90</v>
      </c>
      <c r="B6" s="382">
        <f>B4/0.05</f>
        <v>0</v>
      </c>
      <c r="C6" s="151" t="s">
        <v>82</v>
      </c>
      <c r="D6" s="6"/>
      <c r="E6" s="445" t="s">
        <v>56</v>
      </c>
      <c r="F6" s="194">
        <f>通用假设!B19</f>
        <v>1.0000000000000001E-7</v>
      </c>
      <c r="G6" s="3" t="s">
        <v>535</v>
      </c>
      <c r="H6" s="6"/>
      <c r="I6" s="7"/>
      <c r="J6" s="275"/>
      <c r="K6" s="267"/>
      <c r="L6" s="267"/>
      <c r="M6" s="267"/>
    </row>
    <row r="7" spans="1:13">
      <c r="A7" s="4" t="s">
        <v>93</v>
      </c>
      <c r="B7" s="382">
        <f>(B4*0.72)*1000</f>
        <v>0</v>
      </c>
      <c r="C7" s="151" t="s">
        <v>94</v>
      </c>
      <c r="D7" s="6"/>
      <c r="E7" s="446" t="s">
        <v>84</v>
      </c>
      <c r="F7" s="194">
        <f>通用假设!B20</f>
        <v>9.9999999999999995E-8</v>
      </c>
      <c r="G7" s="3" t="s">
        <v>539</v>
      </c>
      <c r="H7" s="6"/>
      <c r="I7" s="7"/>
      <c r="J7" s="275"/>
      <c r="K7" s="267"/>
      <c r="L7" s="267"/>
      <c r="M7" s="267"/>
    </row>
    <row r="8" spans="1:13">
      <c r="A8" s="4" t="s">
        <v>137</v>
      </c>
      <c r="B8" s="157">
        <f>技术假设!B22</f>
        <v>20</v>
      </c>
      <c r="C8" s="151" t="s">
        <v>136</v>
      </c>
      <c r="D8" s="6"/>
      <c r="E8" s="446" t="s">
        <v>54</v>
      </c>
      <c r="F8" s="194">
        <f>通用假设!B21</f>
        <v>2.6699999999999998E-4</v>
      </c>
      <c r="G8" s="3" t="s">
        <v>536</v>
      </c>
      <c r="H8" s="6"/>
      <c r="I8" s="7"/>
      <c r="J8" s="289"/>
      <c r="K8" s="267"/>
      <c r="L8" s="267"/>
      <c r="M8" s="267"/>
    </row>
    <row r="9" spans="1:13">
      <c r="A9" s="4" t="s">
        <v>96</v>
      </c>
      <c r="B9" s="382">
        <f>B4-(B4*0.29)</f>
        <v>0</v>
      </c>
      <c r="C9" s="158" t="s">
        <v>86</v>
      </c>
      <c r="D9" s="6"/>
      <c r="E9" s="8" t="s">
        <v>91</v>
      </c>
      <c r="F9" s="712">
        <f>B17</f>
        <v>3.6</v>
      </c>
      <c r="G9" s="15" t="s">
        <v>92</v>
      </c>
      <c r="H9" s="12"/>
      <c r="I9" s="9"/>
    </row>
    <row r="10" spans="1:13">
      <c r="A10" s="4" t="s">
        <v>96</v>
      </c>
      <c r="B10" s="454">
        <f>B9/0.05</f>
        <v>0</v>
      </c>
      <c r="C10" s="158" t="s">
        <v>99</v>
      </c>
      <c r="D10" s="6"/>
      <c r="E10" s="431" t="s">
        <v>467</v>
      </c>
      <c r="F10" s="444"/>
      <c r="G10" s="430"/>
      <c r="H10" s="16"/>
      <c r="I10" s="17"/>
    </row>
    <row r="11" spans="1:13">
      <c r="A11" s="4" t="s">
        <v>101</v>
      </c>
      <c r="B11" s="150">
        <f>使用者输入值!B25</f>
        <v>0</v>
      </c>
      <c r="C11" s="158" t="s">
        <v>100</v>
      </c>
      <c r="D11" s="6"/>
      <c r="E11" s="4" t="s">
        <v>32</v>
      </c>
      <c r="F11" s="84">
        <v>26.3</v>
      </c>
      <c r="G11" s="3" t="s">
        <v>97</v>
      </c>
      <c r="H11" s="3"/>
      <c r="I11" s="5"/>
    </row>
    <row r="12" spans="1:13">
      <c r="A12" s="8" t="s">
        <v>95</v>
      </c>
      <c r="B12" s="153">
        <f>使用者输入值!B24</f>
        <v>0</v>
      </c>
      <c r="C12" s="205" t="s">
        <v>135</v>
      </c>
      <c r="D12" s="6"/>
      <c r="E12" s="4" t="s">
        <v>80</v>
      </c>
      <c r="F12" s="84" t="s">
        <v>253</v>
      </c>
      <c r="G12" s="6"/>
      <c r="H12" s="3"/>
      <c r="I12" s="5"/>
    </row>
    <row r="13" spans="1:13" ht="15.6">
      <c r="E13" s="445" t="s">
        <v>81</v>
      </c>
      <c r="F13" s="194">
        <f>通用假设!B10</f>
        <v>9.4600000000000004E-2</v>
      </c>
      <c r="G13" s="6"/>
      <c r="H13" s="3"/>
      <c r="I13" s="5"/>
    </row>
    <row r="14" spans="1:13">
      <c r="A14" s="431" t="s">
        <v>102</v>
      </c>
      <c r="B14" s="206"/>
      <c r="C14" s="207"/>
      <c r="E14" s="445" t="s">
        <v>56</v>
      </c>
      <c r="F14" s="194">
        <f>通用假设!B11</f>
        <v>6.0000000000000002E-5</v>
      </c>
      <c r="G14" s="6"/>
      <c r="H14" s="3"/>
      <c r="I14" s="5"/>
    </row>
    <row r="15" spans="1:13" ht="16.2">
      <c r="A15" s="19" t="s">
        <v>103</v>
      </c>
      <c r="B15" s="157">
        <f>技术假设!B24</f>
        <v>38.799999999999997</v>
      </c>
      <c r="C15" s="209" t="s">
        <v>77</v>
      </c>
      <c r="D15" s="3"/>
      <c r="E15" s="446" t="s">
        <v>84</v>
      </c>
      <c r="F15" s="194">
        <f>通用假设!B12</f>
        <v>5.9999999999999997E-7</v>
      </c>
      <c r="G15" s="6"/>
      <c r="H15" s="38"/>
      <c r="I15" s="5"/>
    </row>
    <row r="16" spans="1:13" ht="28.8">
      <c r="A16" s="13" t="s">
        <v>481</v>
      </c>
      <c r="B16" s="741">
        <f>技术假设!B25</f>
        <v>0.38</v>
      </c>
      <c r="C16" s="151"/>
      <c r="D16" s="6"/>
      <c r="E16" s="445" t="s">
        <v>54</v>
      </c>
      <c r="F16" s="194">
        <f>通用假设!B13</f>
        <v>2.5500000000000002E-4</v>
      </c>
      <c r="G16" s="6"/>
      <c r="H16" s="38"/>
      <c r="I16" s="5"/>
    </row>
    <row r="17" spans="1:256" s="27" customFormat="1">
      <c r="A17" s="14" t="s">
        <v>105</v>
      </c>
      <c r="B17" s="153">
        <f>通用假设!B66</f>
        <v>3.6</v>
      </c>
      <c r="C17" s="154" t="s">
        <v>92</v>
      </c>
      <c r="D17" s="3"/>
      <c r="E17" s="713" t="s">
        <v>89</v>
      </c>
      <c r="F17" s="194">
        <f>通用假设!B14</f>
        <v>2.2399999999999998E-3</v>
      </c>
      <c r="G17" s="714"/>
      <c r="H17" s="448"/>
      <c r="I17" s="449"/>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row>
    <row r="18" spans="1:256">
      <c r="D18" s="6"/>
      <c r="H18" s="38"/>
      <c r="I18" s="3"/>
    </row>
    <row r="19" spans="1:256" s="28" customFormat="1">
      <c r="A19" s="431" t="s">
        <v>106</v>
      </c>
      <c r="B19" s="155"/>
      <c r="C19" s="156"/>
      <c r="F19" s="176"/>
      <c r="G1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239"/>
      <c r="BE19" s="239"/>
      <c r="BF19" s="239"/>
      <c r="BG19" s="239"/>
      <c r="BH19" s="239"/>
      <c r="BI19" s="239"/>
      <c r="BJ19" s="239"/>
      <c r="BK19" s="239"/>
      <c r="BL19" s="239"/>
      <c r="BM19" s="239"/>
      <c r="BN19" s="239"/>
      <c r="BO19" s="239"/>
      <c r="BP19" s="239"/>
      <c r="BQ19" s="239"/>
      <c r="BR19" s="239"/>
      <c r="BS19" s="239"/>
      <c r="BT19" s="239"/>
      <c r="BU19" s="239"/>
      <c r="BV19" s="239"/>
      <c r="BW19" s="239"/>
      <c r="BX19" s="239"/>
      <c r="BY19" s="239"/>
      <c r="BZ19" s="239"/>
      <c r="CA19" s="239"/>
      <c r="CB19" s="239"/>
      <c r="CC19" s="239"/>
      <c r="CD19" s="239"/>
      <c r="CE19" s="239"/>
      <c r="CF19" s="239"/>
      <c r="CG19" s="239"/>
      <c r="CH19" s="239"/>
      <c r="CI19" s="239"/>
      <c r="CJ19" s="239"/>
      <c r="CK19" s="239"/>
    </row>
    <row r="20" spans="1:256" s="28" customFormat="1">
      <c r="A20" s="433" t="s">
        <v>107</v>
      </c>
      <c r="B20" s="434" t="s">
        <v>138</v>
      </c>
      <c r="C20" s="450" t="s">
        <v>139</v>
      </c>
      <c r="D20" s="31"/>
      <c r="F20" s="176"/>
      <c r="G20"/>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c r="CD20" s="239"/>
      <c r="CE20" s="239"/>
      <c r="CF20" s="239"/>
      <c r="CG20" s="239"/>
      <c r="CH20" s="239"/>
      <c r="CI20" s="239"/>
      <c r="CJ20" s="239"/>
      <c r="CK20" s="239"/>
    </row>
    <row r="21" spans="1:256">
      <c r="A21" s="14" t="s">
        <v>108</v>
      </c>
      <c r="B21" s="199">
        <f>技术假设!B27</f>
        <v>3000</v>
      </c>
      <c r="C21" s="689">
        <f>B21*B6*B8</f>
        <v>0</v>
      </c>
    </row>
    <row r="22" spans="1:256" s="32" customFormat="1" ht="15" customHeight="1">
      <c r="A22" s="431" t="s">
        <v>109</v>
      </c>
      <c r="B22" s="435"/>
      <c r="C22" s="435"/>
      <c r="D22" s="435"/>
      <c r="E22" s="435"/>
      <c r="F22" s="436"/>
      <c r="G22" s="27"/>
      <c r="H22" s="27"/>
      <c r="I22" s="27"/>
      <c r="J22" s="258"/>
      <c r="K22" s="258"/>
      <c r="L22" s="258"/>
      <c r="M22" s="258"/>
      <c r="N22" s="258"/>
      <c r="O22" s="258"/>
      <c r="P22" s="258"/>
      <c r="Q22" s="258"/>
      <c r="R22" s="258"/>
      <c r="S22" s="258"/>
      <c r="T22" s="258"/>
      <c r="U22" s="258"/>
      <c r="V22" s="258"/>
      <c r="W22" s="258"/>
      <c r="X22" s="258"/>
      <c r="Y22" s="258"/>
      <c r="Z22" s="258"/>
      <c r="AA22" s="258"/>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c r="BO22" s="239"/>
      <c r="BP22" s="239"/>
      <c r="BQ22" s="239"/>
      <c r="BR22" s="239"/>
      <c r="BS22" s="239"/>
      <c r="BT22" s="239"/>
      <c r="BU22" s="239"/>
      <c r="BV22" s="239"/>
      <c r="BW22" s="239"/>
      <c r="BX22" s="239"/>
      <c r="BY22" s="239"/>
      <c r="BZ22" s="239"/>
      <c r="CA22" s="239"/>
      <c r="CB22" s="239"/>
      <c r="CC22" s="239"/>
      <c r="CD22" s="239"/>
      <c r="CE22" s="239"/>
      <c r="CF22" s="239"/>
      <c r="CG22" s="239"/>
      <c r="CH22" s="239"/>
      <c r="CI22" s="239"/>
      <c r="CJ22" s="239"/>
      <c r="CK22" s="23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c r="A23" s="401" t="s">
        <v>113</v>
      </c>
      <c r="B23" s="402"/>
      <c r="C23" s="402"/>
      <c r="D23" s="437"/>
      <c r="E23" s="402"/>
      <c r="F23" s="403"/>
      <c r="G23" s="33"/>
      <c r="H23" s="33"/>
      <c r="I23" s="33"/>
      <c r="J23" s="283"/>
      <c r="K23" s="283"/>
      <c r="L23" s="283"/>
      <c r="M23" s="283"/>
      <c r="N23" s="283"/>
      <c r="O23" s="283"/>
      <c r="P23" s="283"/>
      <c r="Q23" s="283"/>
      <c r="R23" s="283"/>
      <c r="S23" s="283"/>
      <c r="T23" s="283"/>
      <c r="U23" s="283"/>
      <c r="V23" s="283"/>
      <c r="W23" s="283"/>
      <c r="X23" s="283"/>
      <c r="Y23" s="283"/>
      <c r="Z23" s="283"/>
      <c r="AA23" s="283"/>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c r="BD23" s="271"/>
      <c r="BE23" s="271"/>
      <c r="BF23" s="271"/>
      <c r="BG23" s="271"/>
      <c r="BH23" s="271"/>
      <c r="BI23" s="271"/>
      <c r="BJ23" s="271"/>
      <c r="BK23" s="271"/>
      <c r="BL23" s="271"/>
      <c r="BM23" s="271"/>
      <c r="BN23" s="271"/>
      <c r="BO23" s="271"/>
      <c r="BP23" s="271"/>
      <c r="BQ23" s="271"/>
      <c r="BR23" s="271"/>
      <c r="BS23" s="271"/>
      <c r="BT23" s="271"/>
      <c r="BU23" s="271"/>
      <c r="BV23" s="271"/>
      <c r="BW23" s="271"/>
      <c r="BX23" s="271"/>
      <c r="BY23" s="271"/>
      <c r="BZ23" s="271"/>
      <c r="CA23" s="271"/>
      <c r="CB23" s="271"/>
      <c r="CC23" s="271"/>
      <c r="CD23" s="271"/>
      <c r="CE23" s="271"/>
      <c r="CF23" s="271"/>
      <c r="CG23" s="271"/>
      <c r="CH23" s="271"/>
      <c r="CI23" s="271"/>
      <c r="CJ23" s="271"/>
      <c r="CK23" s="271"/>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c r="A24" s="404" t="s">
        <v>114</v>
      </c>
      <c r="B24" s="150" t="s">
        <v>168</v>
      </c>
      <c r="C24" s="193" t="s">
        <v>169</v>
      </c>
      <c r="D24" s="6"/>
      <c r="E24" s="150" t="s">
        <v>468</v>
      </c>
      <c r="F24" s="151" t="s">
        <v>215</v>
      </c>
    </row>
    <row r="25" spans="1:256">
      <c r="A25" s="14" t="s">
        <v>115</v>
      </c>
      <c r="B25" s="199">
        <f>技术假设!B30</f>
        <v>88.56</v>
      </c>
      <c r="C25" s="455">
        <f>B25*B4</f>
        <v>0</v>
      </c>
      <c r="D25" s="12"/>
      <c r="E25" s="456">
        <f>C25*B12</f>
        <v>0</v>
      </c>
      <c r="F25" s="154">
        <f>E25*使用者输入值!B31</f>
        <v>0</v>
      </c>
    </row>
    <row r="26" spans="1:256">
      <c r="A26" s="447" t="s">
        <v>117</v>
      </c>
      <c r="B26" s="157"/>
      <c r="C26" s="158"/>
      <c r="D26" s="28"/>
      <c r="E26" s="28"/>
      <c r="F26" s="176"/>
      <c r="G26" s="28"/>
      <c r="H26" s="28"/>
      <c r="I26" s="28"/>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ht="43.2">
      <c r="A27" s="404" t="s">
        <v>118</v>
      </c>
      <c r="B27" s="416" t="s">
        <v>537</v>
      </c>
      <c r="C27" s="151" t="s">
        <v>94</v>
      </c>
    </row>
    <row r="28" spans="1:256">
      <c r="A28" s="10" t="s">
        <v>83</v>
      </c>
      <c r="B28" s="197">
        <f>使用者输入值!B44</f>
        <v>0.93809523809523798</v>
      </c>
      <c r="C28" s="421">
        <f>B28*$C$25</f>
        <v>0</v>
      </c>
    </row>
    <row r="29" spans="1:256">
      <c r="A29" s="10" t="s">
        <v>54</v>
      </c>
      <c r="B29" s="197">
        <f>使用者输入值!B46</f>
        <v>1.6809523809523808E-3</v>
      </c>
      <c r="C29" s="421">
        <f t="shared" ref="C29:C33" si="0">B29*$C$25</f>
        <v>0</v>
      </c>
    </row>
    <row r="30" spans="1:256">
      <c r="A30" s="10" t="s">
        <v>89</v>
      </c>
      <c r="B30" s="197">
        <f>使用者输入值!B47</f>
        <v>5.8952380952380957E-3</v>
      </c>
      <c r="C30" s="421">
        <f t="shared" si="0"/>
        <v>0</v>
      </c>
    </row>
    <row r="31" spans="1:256">
      <c r="A31" s="4" t="s">
        <v>56</v>
      </c>
      <c r="B31" s="197">
        <f>使用者输入值!B48</f>
        <v>6.5238095238095235E-4</v>
      </c>
      <c r="C31" s="421">
        <f t="shared" si="0"/>
        <v>0</v>
      </c>
    </row>
    <row r="32" spans="1:256">
      <c r="A32" s="4" t="s">
        <v>270</v>
      </c>
      <c r="B32" s="197">
        <f>使用者输入值!B49</f>
        <v>4.0476190476190473E-4</v>
      </c>
      <c r="C32" s="421">
        <f t="shared" si="0"/>
        <v>0</v>
      </c>
    </row>
    <row r="33" spans="1:3">
      <c r="A33" s="8" t="s">
        <v>120</v>
      </c>
      <c r="B33" s="419">
        <f>使用者输入值!B50</f>
        <v>1.6666666666666666E-4</v>
      </c>
      <c r="C33" s="457">
        <f t="shared" si="0"/>
        <v>0</v>
      </c>
    </row>
    <row r="35" spans="1:3">
      <c r="A35" s="431" t="s">
        <v>255</v>
      </c>
      <c r="B35" s="431"/>
      <c r="C35" s="431"/>
    </row>
    <row r="36" spans="1:3" ht="28.8">
      <c r="A36" s="432"/>
      <c r="B36" s="227" t="s">
        <v>322</v>
      </c>
      <c r="C36" s="229" t="s">
        <v>323</v>
      </c>
    </row>
    <row r="37" spans="1:3">
      <c r="A37" s="458" t="s">
        <v>124</v>
      </c>
      <c r="B37" s="150" t="s">
        <v>187</v>
      </c>
      <c r="C37" s="151" t="s">
        <v>187</v>
      </c>
    </row>
    <row r="38" spans="1:3">
      <c r="A38" s="10" t="s">
        <v>89</v>
      </c>
      <c r="B38" s="391">
        <f>($C$30-B68)*使用者输入值!$B$31</f>
        <v>0</v>
      </c>
      <c r="C38" s="421">
        <f>($B$30-C68)*使用者输入值!$B$31</f>
        <v>0</v>
      </c>
    </row>
    <row r="39" spans="1:3">
      <c r="A39" s="10" t="s">
        <v>54</v>
      </c>
      <c r="B39" s="391">
        <f>($C$29-B67)*使用者输入值!$B$31</f>
        <v>0</v>
      </c>
      <c r="C39" s="421">
        <f>($B$29-C67)*使用者输入值!$B$31</f>
        <v>0</v>
      </c>
    </row>
    <row r="40" spans="1:3">
      <c r="A40" s="10" t="s">
        <v>120</v>
      </c>
      <c r="B40" s="391">
        <f>($C$33-B71)*使用者输入值!$B$31</f>
        <v>0</v>
      </c>
      <c r="C40" s="421">
        <f>($B$33-C71)*使用者输入值!$B$31</f>
        <v>0</v>
      </c>
    </row>
    <row r="41" spans="1:3">
      <c r="A41" s="10" t="s">
        <v>56</v>
      </c>
      <c r="B41" s="391">
        <f>($C$31-B69)*使用者输入值!$B$31</f>
        <v>0</v>
      </c>
      <c r="C41" s="391">
        <f>($C$31-C69)*使用者输入值!$B$31</f>
        <v>0</v>
      </c>
    </row>
    <row r="42" spans="1:3">
      <c r="A42" s="10" t="s">
        <v>270</v>
      </c>
      <c r="B42" s="459">
        <f>($C$32-B70)*使用者输入值!$B$31</f>
        <v>0</v>
      </c>
      <c r="C42" s="460">
        <f>($B$32-C70)*使用者输入值!$B$31</f>
        <v>0</v>
      </c>
    </row>
    <row r="43" spans="1:3">
      <c r="A43" s="10" t="s">
        <v>121</v>
      </c>
      <c r="B43" s="459">
        <f>($C$28-B66)*使用者输入值!$B$31</f>
        <v>0</v>
      </c>
      <c r="C43" s="460">
        <f>($B$28-C66)*使用者输入值!$B$31</f>
        <v>0</v>
      </c>
    </row>
    <row r="44" spans="1:3">
      <c r="A44" s="10" t="s">
        <v>58</v>
      </c>
      <c r="B44" s="459"/>
      <c r="C44" s="460"/>
    </row>
    <row r="45" spans="1:3">
      <c r="A45" s="10" t="s">
        <v>453</v>
      </c>
      <c r="B45" s="459">
        <f>SUM(B43:B44)</f>
        <v>0</v>
      </c>
      <c r="C45" s="460">
        <f>SUM(C43:C44)</f>
        <v>0</v>
      </c>
    </row>
    <row r="46" spans="1:3">
      <c r="A46" s="458" t="s">
        <v>125</v>
      </c>
      <c r="B46" s="197"/>
      <c r="C46" s="204"/>
    </row>
    <row r="47" spans="1:3">
      <c r="A47" s="10" t="s">
        <v>455</v>
      </c>
      <c r="B47" s="391">
        <f>($C$25-C56)*使用者输入值!B31</f>
        <v>0</v>
      </c>
      <c r="C47" s="385"/>
    </row>
    <row r="48" spans="1:3">
      <c r="A48" s="14" t="s">
        <v>456</v>
      </c>
      <c r="B48" s="461"/>
      <c r="C48" s="457">
        <f>($C$25*3.6-C58)*使用者输入值!B31</f>
        <v>0</v>
      </c>
    </row>
    <row r="49" spans="1:6">
      <c r="A49" s="6"/>
      <c r="B49" s="438"/>
      <c r="C49"/>
    </row>
    <row r="50" spans="1:6">
      <c r="A50" s="451" t="s">
        <v>127</v>
      </c>
      <c r="B50" s="451"/>
      <c r="C50" s="451"/>
    </row>
    <row r="51" spans="1:6">
      <c r="A51" s="439" t="s">
        <v>128</v>
      </c>
      <c r="B51" s="206"/>
      <c r="C51" s="206"/>
      <c r="D51" s="16"/>
      <c r="E51" s="16"/>
      <c r="F51" s="440"/>
    </row>
    <row r="52" spans="1:6" ht="16.2">
      <c r="A52" s="13" t="s">
        <v>129</v>
      </c>
      <c r="B52" s="150"/>
      <c r="C52" s="454">
        <f>C53/B53</f>
        <v>0</v>
      </c>
      <c r="D52" s="6" t="s">
        <v>130</v>
      </c>
      <c r="E52" s="6"/>
      <c r="F52" s="83"/>
    </row>
    <row r="53" spans="1:6" ht="16.2">
      <c r="A53" s="13" t="s">
        <v>131</v>
      </c>
      <c r="B53" s="374">
        <v>0.7</v>
      </c>
      <c r="C53" s="382">
        <f>B53*(B7*0.45)</f>
        <v>0</v>
      </c>
      <c r="D53" s="6" t="s">
        <v>130</v>
      </c>
      <c r="E53" s="6"/>
      <c r="F53" s="83"/>
    </row>
    <row r="54" spans="1:6">
      <c r="A54" s="10"/>
      <c r="B54" s="150"/>
      <c r="C54" s="150"/>
      <c r="D54" s="6"/>
      <c r="E54" s="6"/>
      <c r="F54" s="83"/>
    </row>
    <row r="55" spans="1:6">
      <c r="A55" s="10"/>
      <c r="B55" s="150"/>
      <c r="C55" s="383">
        <f>C52*使用者输入值!B31</f>
        <v>0</v>
      </c>
      <c r="D55" s="441" t="s">
        <v>293</v>
      </c>
      <c r="E55" s="6"/>
      <c r="F55" s="83"/>
    </row>
    <row r="56" spans="1:6">
      <c r="A56" s="10"/>
      <c r="B56" s="150"/>
      <c r="C56" s="383">
        <f>C53*B15*B16/B17</f>
        <v>0</v>
      </c>
      <c r="D56" s="442" t="s">
        <v>457</v>
      </c>
      <c r="E56" s="192">
        <f>C56*使用者输入值!$B$31</f>
        <v>0</v>
      </c>
      <c r="F56" s="5" t="s">
        <v>294</v>
      </c>
    </row>
    <row r="57" spans="1:6">
      <c r="A57" s="10"/>
      <c r="B57" s="150"/>
      <c r="C57" s="383">
        <f>$C$56*3.6</f>
        <v>0</v>
      </c>
      <c r="D57" s="441" t="s">
        <v>458</v>
      </c>
      <c r="E57" s="192">
        <f>C57*使用者输入值!$B$31</f>
        <v>0</v>
      </c>
      <c r="F57" s="7" t="s">
        <v>296</v>
      </c>
    </row>
    <row r="58" spans="1:6">
      <c r="A58" s="14"/>
      <c r="B58" s="153"/>
      <c r="C58" s="462">
        <f>C53*F2</f>
        <v>0</v>
      </c>
      <c r="D58" s="443" t="s">
        <v>459</v>
      </c>
      <c r="E58" s="193">
        <f>C58*使用者输入值!$B$31</f>
        <v>0</v>
      </c>
      <c r="F58" s="9" t="s">
        <v>295</v>
      </c>
    </row>
    <row r="59" spans="1:6">
      <c r="A59" s="10"/>
      <c r="B59" s="150"/>
      <c r="C59" s="195"/>
      <c r="D59" s="441"/>
      <c r="E59" s="192"/>
      <c r="F59" s="6"/>
    </row>
    <row r="60" spans="1:6">
      <c r="A60" s="453" t="s">
        <v>472</v>
      </c>
      <c r="B60" s="452"/>
      <c r="C60" s="17"/>
    </row>
    <row r="61" spans="1:6">
      <c r="A61" s="463">
        <f>-(C56*B12)</f>
        <v>0</v>
      </c>
      <c r="B61" s="192" t="s">
        <v>167</v>
      </c>
      <c r="C61" s="7"/>
    </row>
    <row r="62" spans="1:6">
      <c r="A62" s="464">
        <f>(A61*使用者输入值!$B$31)</f>
        <v>0</v>
      </c>
      <c r="B62" s="193" t="s">
        <v>215</v>
      </c>
      <c r="C62" s="9"/>
    </row>
    <row r="63" spans="1:6">
      <c r="A63" s="414" t="s">
        <v>471</v>
      </c>
      <c r="B63" s="192"/>
      <c r="C63" s="7"/>
    </row>
    <row r="64" spans="1:6" ht="28.8">
      <c r="A64" s="10"/>
      <c r="B64" s="683" t="s">
        <v>322</v>
      </c>
      <c r="C64" s="683" t="s">
        <v>533</v>
      </c>
    </row>
    <row r="65" spans="1:6">
      <c r="A65" s="10"/>
      <c r="B65" s="684" t="s">
        <v>94</v>
      </c>
      <c r="C65" s="684" t="s">
        <v>94</v>
      </c>
    </row>
    <row r="66" spans="1:6">
      <c r="A66" s="10" t="s">
        <v>83</v>
      </c>
      <c r="B66" s="685">
        <f>$C$56*使用者输入值!B44</f>
        <v>0</v>
      </c>
      <c r="C66" s="687">
        <f>$C$58*F13</f>
        <v>0</v>
      </c>
    </row>
    <row r="67" spans="1:6">
      <c r="A67" s="10" t="s">
        <v>54</v>
      </c>
      <c r="B67" s="685">
        <f>$C$56*使用者输入值!B46</f>
        <v>0</v>
      </c>
      <c r="C67" s="687">
        <f>$C$58*F16</f>
        <v>0</v>
      </c>
    </row>
    <row r="68" spans="1:6">
      <c r="A68" s="10" t="s">
        <v>89</v>
      </c>
      <c r="B68" s="685">
        <f>$C$56*使用者输入值!B47</f>
        <v>0</v>
      </c>
      <c r="C68" s="687">
        <f>$C$58*F17</f>
        <v>0</v>
      </c>
    </row>
    <row r="69" spans="1:6">
      <c r="A69" s="4" t="s">
        <v>56</v>
      </c>
      <c r="B69" s="685">
        <f>$C$56*使用者输入值!B48</f>
        <v>0</v>
      </c>
      <c r="C69" s="687">
        <f>$C$58*F14</f>
        <v>0</v>
      </c>
    </row>
    <row r="70" spans="1:6">
      <c r="A70" s="4" t="s">
        <v>270</v>
      </c>
      <c r="B70" s="685">
        <f>$C$56*使用者输入值!B49</f>
        <v>0</v>
      </c>
      <c r="C70" s="687"/>
    </row>
    <row r="71" spans="1:6">
      <c r="A71" s="4" t="s">
        <v>120</v>
      </c>
      <c r="B71" s="685">
        <f>$C$56*使用者输入值!B50</f>
        <v>0</v>
      </c>
      <c r="C71" s="687"/>
    </row>
    <row r="72" spans="1:6">
      <c r="A72" s="8" t="s">
        <v>84</v>
      </c>
      <c r="B72" s="686"/>
      <c r="C72" s="688">
        <f>$C$58*F15</f>
        <v>0</v>
      </c>
    </row>
    <row r="73" spans="1:6" s="239" customFormat="1">
      <c r="B73" s="256"/>
      <c r="C73" s="256"/>
      <c r="F73" s="287"/>
    </row>
    <row r="74" spans="1:6" s="239" customFormat="1">
      <c r="B74" s="256"/>
      <c r="C74" s="256"/>
      <c r="F74" s="287"/>
    </row>
    <row r="75" spans="1:6" s="239" customFormat="1">
      <c r="B75" s="256"/>
      <c r="C75" s="256"/>
      <c r="F75" s="287"/>
    </row>
    <row r="76" spans="1:6" s="239" customFormat="1">
      <c r="B76" s="256"/>
      <c r="C76" s="256"/>
      <c r="F76" s="287"/>
    </row>
    <row r="77" spans="1:6" s="239" customFormat="1">
      <c r="B77" s="256"/>
      <c r="C77" s="256"/>
      <c r="F77" s="287"/>
    </row>
    <row r="78" spans="1:6" s="239" customFormat="1">
      <c r="B78" s="256"/>
      <c r="C78" s="256"/>
      <c r="F78" s="287"/>
    </row>
    <row r="79" spans="1:6" s="239" customFormat="1">
      <c r="B79" s="256"/>
      <c r="C79" s="256"/>
      <c r="F79" s="287"/>
    </row>
    <row r="80" spans="1:6" s="239" customFormat="1">
      <c r="B80" s="256"/>
      <c r="C80" s="256"/>
      <c r="F80" s="287"/>
    </row>
    <row r="81" spans="2:6" s="239" customFormat="1">
      <c r="B81" s="256"/>
      <c r="C81" s="256"/>
      <c r="F81" s="287"/>
    </row>
    <row r="82" spans="2:6" s="239" customFormat="1">
      <c r="B82" s="256"/>
      <c r="C82" s="256"/>
      <c r="F82" s="287"/>
    </row>
    <row r="83" spans="2:6" s="239" customFormat="1">
      <c r="B83" s="256"/>
      <c r="C83" s="256"/>
      <c r="F83" s="287"/>
    </row>
    <row r="84" spans="2:6" s="239" customFormat="1">
      <c r="B84" s="256"/>
      <c r="C84" s="256"/>
      <c r="F84" s="287"/>
    </row>
    <row r="85" spans="2:6" s="239" customFormat="1">
      <c r="B85" s="256"/>
      <c r="C85" s="256"/>
      <c r="F85" s="287"/>
    </row>
    <row r="86" spans="2:6" s="239" customFormat="1">
      <c r="B86" s="256"/>
      <c r="C86" s="256"/>
      <c r="F86" s="287"/>
    </row>
    <row r="87" spans="2:6" s="239" customFormat="1">
      <c r="B87" s="256"/>
      <c r="C87" s="256"/>
      <c r="F87" s="287"/>
    </row>
    <row r="88" spans="2:6" s="239" customFormat="1">
      <c r="B88" s="256"/>
      <c r="C88" s="256"/>
      <c r="F88" s="287"/>
    </row>
    <row r="89" spans="2:6" s="239" customFormat="1">
      <c r="B89" s="256"/>
      <c r="C89" s="256"/>
      <c r="F89" s="287"/>
    </row>
    <row r="90" spans="2:6" s="239" customFormat="1">
      <c r="B90" s="256"/>
      <c r="C90" s="256"/>
      <c r="F90" s="287"/>
    </row>
    <row r="91" spans="2:6" s="239" customFormat="1">
      <c r="B91" s="256"/>
      <c r="C91" s="256"/>
      <c r="F91" s="287"/>
    </row>
    <row r="92" spans="2:6" s="239" customFormat="1">
      <c r="B92" s="256"/>
      <c r="C92" s="256"/>
      <c r="F92" s="287"/>
    </row>
    <row r="93" spans="2:6" s="239" customFormat="1">
      <c r="B93" s="256"/>
      <c r="C93" s="256"/>
      <c r="F93" s="287"/>
    </row>
    <row r="94" spans="2:6" s="239" customFormat="1">
      <c r="B94" s="256"/>
      <c r="C94" s="256"/>
      <c r="F94" s="287"/>
    </row>
    <row r="95" spans="2:6" s="239" customFormat="1">
      <c r="B95" s="256"/>
      <c r="C95" s="256"/>
      <c r="F95" s="287"/>
    </row>
    <row r="96" spans="2:6" s="239" customFormat="1">
      <c r="B96" s="256"/>
      <c r="C96" s="256"/>
      <c r="F96" s="287"/>
    </row>
    <row r="97" spans="2:6" s="239" customFormat="1">
      <c r="B97" s="256"/>
      <c r="C97" s="256"/>
      <c r="F97" s="287"/>
    </row>
    <row r="98" spans="2:6" s="239" customFormat="1">
      <c r="B98" s="256"/>
      <c r="C98" s="256"/>
      <c r="F98" s="287"/>
    </row>
    <row r="99" spans="2:6" s="239" customFormat="1">
      <c r="B99" s="256"/>
      <c r="C99" s="256"/>
      <c r="F99" s="287"/>
    </row>
    <row r="100" spans="2:6" s="239" customFormat="1">
      <c r="B100" s="256"/>
      <c r="C100" s="256"/>
      <c r="F100" s="287"/>
    </row>
    <row r="101" spans="2:6" s="239" customFormat="1">
      <c r="B101" s="256"/>
      <c r="C101" s="256"/>
      <c r="F101" s="287"/>
    </row>
    <row r="102" spans="2:6" s="239" customFormat="1">
      <c r="B102" s="256"/>
      <c r="C102" s="256"/>
      <c r="F102" s="287"/>
    </row>
    <row r="103" spans="2:6" s="239" customFormat="1">
      <c r="B103" s="256"/>
      <c r="C103" s="256"/>
      <c r="F103" s="287"/>
    </row>
    <row r="104" spans="2:6" s="239" customFormat="1">
      <c r="B104" s="256"/>
      <c r="C104" s="256"/>
      <c r="F104" s="287"/>
    </row>
    <row r="105" spans="2:6" s="239" customFormat="1">
      <c r="B105" s="256"/>
      <c r="C105" s="256"/>
      <c r="F105" s="287"/>
    </row>
    <row r="106" spans="2:6" s="239" customFormat="1">
      <c r="B106" s="256"/>
      <c r="C106" s="256"/>
      <c r="F106" s="287"/>
    </row>
    <row r="107" spans="2:6" s="239" customFormat="1">
      <c r="B107" s="256"/>
      <c r="C107" s="256"/>
      <c r="F107" s="287"/>
    </row>
    <row r="108" spans="2:6" s="239" customFormat="1">
      <c r="B108" s="256"/>
      <c r="C108" s="256"/>
      <c r="F108" s="287"/>
    </row>
    <row r="109" spans="2:6" s="239" customFormat="1">
      <c r="B109" s="256"/>
      <c r="C109" s="256"/>
      <c r="F109" s="287"/>
    </row>
    <row r="110" spans="2:6" s="239" customFormat="1">
      <c r="B110" s="256"/>
      <c r="C110" s="256"/>
      <c r="F110" s="287"/>
    </row>
    <row r="111" spans="2:6" s="239" customFormat="1">
      <c r="B111" s="256"/>
      <c r="C111" s="256"/>
      <c r="F111" s="287"/>
    </row>
    <row r="112" spans="2:6" s="239" customFormat="1">
      <c r="B112" s="256"/>
      <c r="C112" s="256"/>
      <c r="F112" s="287"/>
    </row>
    <row r="113" spans="2:6" s="239" customFormat="1">
      <c r="B113" s="256"/>
      <c r="C113" s="256"/>
      <c r="F113" s="287"/>
    </row>
    <row r="114" spans="2:6" s="239" customFormat="1">
      <c r="B114" s="256"/>
      <c r="C114" s="256"/>
      <c r="F114" s="287"/>
    </row>
    <row r="115" spans="2:6" s="239" customFormat="1">
      <c r="B115" s="256"/>
      <c r="C115" s="256"/>
      <c r="F115" s="287"/>
    </row>
    <row r="116" spans="2:6" s="239" customFormat="1">
      <c r="B116" s="256"/>
      <c r="C116" s="256"/>
      <c r="F116" s="287"/>
    </row>
    <row r="117" spans="2:6" s="239" customFormat="1">
      <c r="B117" s="256"/>
      <c r="C117" s="256"/>
      <c r="F117" s="287"/>
    </row>
    <row r="118" spans="2:6" s="239" customFormat="1">
      <c r="B118" s="256"/>
      <c r="C118" s="256"/>
      <c r="F118" s="287"/>
    </row>
    <row r="119" spans="2:6" s="239" customFormat="1">
      <c r="B119" s="256"/>
      <c r="C119" s="256"/>
      <c r="F119" s="287"/>
    </row>
    <row r="120" spans="2:6" s="239" customFormat="1">
      <c r="B120" s="256"/>
      <c r="C120" s="256"/>
      <c r="F120" s="287"/>
    </row>
    <row r="121" spans="2:6" s="239" customFormat="1">
      <c r="B121" s="256"/>
      <c r="C121" s="256"/>
      <c r="F121" s="287"/>
    </row>
    <row r="122" spans="2:6" s="239" customFormat="1">
      <c r="B122" s="256"/>
      <c r="C122" s="256"/>
      <c r="F122" s="287"/>
    </row>
    <row r="123" spans="2:6" s="239" customFormat="1">
      <c r="B123" s="256"/>
      <c r="C123" s="256"/>
      <c r="F123" s="287"/>
    </row>
    <row r="124" spans="2:6" s="239" customFormat="1">
      <c r="B124" s="256"/>
      <c r="C124" s="256"/>
      <c r="F124" s="287"/>
    </row>
    <row r="125" spans="2:6" s="239" customFormat="1">
      <c r="B125" s="256"/>
      <c r="C125" s="256"/>
      <c r="F125" s="287"/>
    </row>
    <row r="126" spans="2:6" s="239" customFormat="1">
      <c r="B126" s="256"/>
      <c r="C126" s="256"/>
      <c r="F126" s="287"/>
    </row>
    <row r="127" spans="2:6" s="239" customFormat="1">
      <c r="B127" s="256"/>
      <c r="C127" s="256"/>
      <c r="F127" s="287"/>
    </row>
    <row r="128" spans="2:6" s="239" customFormat="1">
      <c r="B128" s="256"/>
      <c r="C128" s="256"/>
      <c r="F128" s="287"/>
    </row>
    <row r="129" spans="2:6" s="239" customFormat="1">
      <c r="B129" s="256"/>
      <c r="C129" s="256"/>
      <c r="F129" s="287"/>
    </row>
    <row r="130" spans="2:6" s="239" customFormat="1">
      <c r="B130" s="256"/>
      <c r="C130" s="256"/>
      <c r="F130" s="287"/>
    </row>
    <row r="131" spans="2:6" s="239" customFormat="1">
      <c r="B131" s="256"/>
      <c r="C131" s="256"/>
      <c r="F131" s="287"/>
    </row>
    <row r="132" spans="2:6" s="239" customFormat="1">
      <c r="B132" s="256"/>
      <c r="C132" s="256"/>
      <c r="F132" s="287"/>
    </row>
    <row r="133" spans="2:6" s="239" customFormat="1">
      <c r="B133" s="256"/>
      <c r="C133" s="256"/>
      <c r="F133" s="287"/>
    </row>
    <row r="134" spans="2:6" s="239" customFormat="1">
      <c r="B134" s="256"/>
      <c r="C134" s="256"/>
      <c r="F134" s="287"/>
    </row>
    <row r="135" spans="2:6" s="239" customFormat="1">
      <c r="B135" s="256"/>
      <c r="C135" s="256"/>
      <c r="F135" s="287"/>
    </row>
    <row r="136" spans="2:6" s="239" customFormat="1">
      <c r="B136" s="256"/>
      <c r="C136" s="256"/>
      <c r="F136" s="287"/>
    </row>
    <row r="137" spans="2:6" s="239" customFormat="1">
      <c r="B137" s="256"/>
      <c r="C137" s="256"/>
      <c r="F137" s="287"/>
    </row>
    <row r="138" spans="2:6" s="239" customFormat="1">
      <c r="B138" s="256"/>
      <c r="C138" s="256"/>
      <c r="F138" s="287"/>
    </row>
    <row r="139" spans="2:6" s="239" customFormat="1">
      <c r="B139" s="256"/>
      <c r="C139" s="256"/>
      <c r="F139" s="287"/>
    </row>
    <row r="140" spans="2:6" s="239" customFormat="1">
      <c r="B140" s="256"/>
      <c r="C140" s="256"/>
      <c r="F140" s="287"/>
    </row>
    <row r="141" spans="2:6" s="239" customFormat="1">
      <c r="B141" s="256"/>
      <c r="C141" s="256"/>
      <c r="F141" s="287"/>
    </row>
    <row r="142" spans="2:6" s="239" customFormat="1">
      <c r="B142" s="256"/>
      <c r="C142" s="256"/>
      <c r="F142" s="287"/>
    </row>
    <row r="143" spans="2:6" s="239" customFormat="1">
      <c r="B143" s="256"/>
      <c r="C143" s="256"/>
      <c r="F143" s="287"/>
    </row>
    <row r="144" spans="2:6" s="239" customFormat="1">
      <c r="B144" s="256"/>
      <c r="C144" s="256"/>
      <c r="F144" s="287"/>
    </row>
    <row r="145" spans="2:6" s="239" customFormat="1">
      <c r="B145" s="256"/>
      <c r="C145" s="256"/>
      <c r="F145" s="287"/>
    </row>
    <row r="146" spans="2:6" s="239" customFormat="1">
      <c r="B146" s="256"/>
      <c r="C146" s="256"/>
      <c r="F146" s="287"/>
    </row>
    <row r="147" spans="2:6" s="239" customFormat="1">
      <c r="B147" s="256"/>
      <c r="C147" s="256"/>
      <c r="F147" s="287"/>
    </row>
    <row r="148" spans="2:6" s="239" customFormat="1">
      <c r="B148" s="256"/>
      <c r="C148" s="256"/>
      <c r="F148" s="287"/>
    </row>
    <row r="149" spans="2:6" s="239" customFormat="1">
      <c r="B149" s="256"/>
      <c r="C149" s="256"/>
      <c r="F149" s="287"/>
    </row>
    <row r="150" spans="2:6" s="239" customFormat="1">
      <c r="B150" s="256"/>
      <c r="C150" s="256"/>
      <c r="F150" s="287"/>
    </row>
    <row r="151" spans="2:6" s="239" customFormat="1">
      <c r="B151" s="256"/>
      <c r="C151" s="256"/>
      <c r="F151" s="287"/>
    </row>
    <row r="152" spans="2:6" s="239" customFormat="1">
      <c r="B152" s="256"/>
      <c r="C152" s="256"/>
      <c r="F152" s="287"/>
    </row>
    <row r="153" spans="2:6" s="239" customFormat="1">
      <c r="B153" s="256"/>
      <c r="C153" s="256"/>
      <c r="F153" s="287"/>
    </row>
    <row r="154" spans="2:6" s="239" customFormat="1">
      <c r="B154" s="256"/>
      <c r="C154" s="256"/>
      <c r="F154" s="287"/>
    </row>
    <row r="155" spans="2:6" s="239" customFormat="1">
      <c r="B155" s="256"/>
      <c r="C155" s="256"/>
      <c r="F155" s="287"/>
    </row>
    <row r="156" spans="2:6" s="239" customFormat="1">
      <c r="B156" s="256"/>
      <c r="C156" s="256"/>
      <c r="F156" s="287"/>
    </row>
    <row r="157" spans="2:6" s="239" customFormat="1">
      <c r="B157" s="256"/>
      <c r="C157" s="256"/>
      <c r="F157" s="287"/>
    </row>
    <row r="158" spans="2:6" s="239" customFormat="1">
      <c r="B158" s="256"/>
      <c r="C158" s="256"/>
      <c r="F158" s="287"/>
    </row>
    <row r="159" spans="2:6" s="239" customFormat="1">
      <c r="B159" s="256"/>
      <c r="C159" s="256"/>
      <c r="F159" s="287"/>
    </row>
    <row r="160" spans="2:6" s="239" customFormat="1">
      <c r="B160" s="256"/>
      <c r="C160" s="256"/>
      <c r="F160" s="287"/>
    </row>
    <row r="161" spans="2:6" s="239" customFormat="1">
      <c r="B161" s="256"/>
      <c r="C161" s="256"/>
      <c r="F161" s="287"/>
    </row>
    <row r="162" spans="2:6" s="239" customFormat="1">
      <c r="B162" s="256"/>
      <c r="C162" s="256"/>
      <c r="F162" s="287"/>
    </row>
    <row r="163" spans="2:6" s="239" customFormat="1">
      <c r="B163" s="256"/>
      <c r="C163" s="256"/>
      <c r="F163" s="287"/>
    </row>
    <row r="164" spans="2:6" s="239" customFormat="1">
      <c r="B164" s="256"/>
      <c r="C164" s="256"/>
      <c r="F164" s="287"/>
    </row>
    <row r="165" spans="2:6" s="239" customFormat="1">
      <c r="B165" s="256"/>
      <c r="C165" s="256"/>
      <c r="F165" s="287"/>
    </row>
    <row r="166" spans="2:6" s="239" customFormat="1">
      <c r="B166" s="256"/>
      <c r="C166" s="256"/>
      <c r="F166" s="287"/>
    </row>
    <row r="167" spans="2:6" s="239" customFormat="1">
      <c r="B167" s="256"/>
      <c r="C167" s="256"/>
      <c r="F167" s="287"/>
    </row>
    <row r="168" spans="2:6" s="239" customFormat="1">
      <c r="B168" s="256"/>
      <c r="C168" s="256"/>
      <c r="F168" s="287"/>
    </row>
    <row r="169" spans="2:6" s="239" customFormat="1">
      <c r="B169" s="256"/>
      <c r="C169" s="256"/>
      <c r="F169" s="287"/>
    </row>
    <row r="170" spans="2:6" s="239" customFormat="1">
      <c r="B170" s="256"/>
      <c r="C170" s="256"/>
      <c r="F170" s="287"/>
    </row>
    <row r="171" spans="2:6" s="239" customFormat="1">
      <c r="B171" s="256"/>
      <c r="C171" s="256"/>
      <c r="F171" s="287"/>
    </row>
    <row r="172" spans="2:6" s="239" customFormat="1">
      <c r="B172" s="256"/>
      <c r="C172" s="256"/>
      <c r="F172" s="287"/>
    </row>
    <row r="173" spans="2:6" s="239" customFormat="1">
      <c r="B173" s="256"/>
      <c r="C173" s="256"/>
      <c r="F173" s="287"/>
    </row>
    <row r="174" spans="2:6" s="239" customFormat="1">
      <c r="B174" s="256"/>
      <c r="C174" s="256"/>
      <c r="F174" s="287"/>
    </row>
    <row r="175" spans="2:6" s="239" customFormat="1">
      <c r="B175" s="256"/>
      <c r="C175" s="256"/>
      <c r="F175" s="287"/>
    </row>
    <row r="176" spans="2:6" s="239" customFormat="1">
      <c r="B176" s="256"/>
      <c r="C176" s="256"/>
      <c r="F176" s="287"/>
    </row>
    <row r="177" spans="2:6" s="239" customFormat="1">
      <c r="B177" s="256"/>
      <c r="C177" s="256"/>
      <c r="F177" s="287"/>
    </row>
    <row r="178" spans="2:6" s="239" customFormat="1">
      <c r="B178" s="256"/>
      <c r="C178" s="256"/>
      <c r="F178" s="287"/>
    </row>
    <row r="179" spans="2:6" s="239" customFormat="1">
      <c r="B179" s="256"/>
      <c r="C179" s="256"/>
      <c r="F179" s="287"/>
    </row>
    <row r="180" spans="2:6" s="239" customFormat="1">
      <c r="B180" s="256"/>
      <c r="C180" s="256"/>
      <c r="F180" s="287"/>
    </row>
    <row r="181" spans="2:6" s="239" customFormat="1">
      <c r="B181" s="256"/>
      <c r="C181" s="256"/>
      <c r="F181" s="287"/>
    </row>
    <row r="182" spans="2:6" s="239" customFormat="1">
      <c r="B182" s="256"/>
      <c r="C182" s="256"/>
      <c r="F182" s="287"/>
    </row>
    <row r="183" spans="2:6" s="239" customFormat="1">
      <c r="B183" s="256"/>
      <c r="C183" s="256"/>
      <c r="F183" s="287"/>
    </row>
    <row r="184" spans="2:6" s="239" customFormat="1">
      <c r="B184" s="256"/>
      <c r="C184" s="256"/>
      <c r="F184" s="287"/>
    </row>
    <row r="185" spans="2:6" s="239" customFormat="1">
      <c r="B185" s="256"/>
      <c r="C185" s="256"/>
      <c r="F185" s="287"/>
    </row>
    <row r="186" spans="2:6" s="239" customFormat="1">
      <c r="B186" s="256"/>
      <c r="C186" s="256"/>
      <c r="F186" s="287"/>
    </row>
    <row r="187" spans="2:6" s="239" customFormat="1">
      <c r="B187" s="256"/>
      <c r="C187" s="256"/>
      <c r="F187" s="287"/>
    </row>
    <row r="188" spans="2:6" s="239" customFormat="1">
      <c r="B188" s="256"/>
      <c r="C188" s="256"/>
      <c r="F188" s="287"/>
    </row>
    <row r="189" spans="2:6" s="239" customFormat="1">
      <c r="B189" s="256"/>
      <c r="C189" s="256"/>
      <c r="F189" s="287"/>
    </row>
    <row r="190" spans="2:6" s="239" customFormat="1">
      <c r="B190" s="256"/>
      <c r="C190" s="256"/>
      <c r="F190" s="287"/>
    </row>
    <row r="191" spans="2:6" s="239" customFormat="1">
      <c r="B191" s="256"/>
      <c r="C191" s="256"/>
      <c r="F191" s="287"/>
    </row>
    <row r="192" spans="2:6" s="239" customFormat="1">
      <c r="B192" s="256"/>
      <c r="C192" s="256"/>
      <c r="F192" s="287"/>
    </row>
    <row r="193" spans="2:6" s="239" customFormat="1">
      <c r="B193" s="256"/>
      <c r="C193" s="256"/>
      <c r="F193" s="287"/>
    </row>
    <row r="194" spans="2:6" s="239" customFormat="1">
      <c r="B194" s="256"/>
      <c r="C194" s="256"/>
      <c r="F194" s="287"/>
    </row>
    <row r="195" spans="2:6" s="239" customFormat="1">
      <c r="B195" s="256"/>
      <c r="C195" s="256"/>
      <c r="F195" s="287"/>
    </row>
    <row r="196" spans="2:6" s="239" customFormat="1">
      <c r="B196" s="256"/>
      <c r="C196" s="256"/>
      <c r="F196" s="287"/>
    </row>
    <row r="197" spans="2:6" s="239" customFormat="1">
      <c r="B197" s="256"/>
      <c r="C197" s="256"/>
      <c r="F197" s="287"/>
    </row>
    <row r="198" spans="2:6" s="239" customFormat="1">
      <c r="B198" s="256"/>
      <c r="C198" s="256"/>
      <c r="F198" s="287"/>
    </row>
    <row r="199" spans="2:6" s="239" customFormat="1">
      <c r="B199" s="256"/>
      <c r="C199" s="256"/>
      <c r="F199" s="287"/>
    </row>
    <row r="200" spans="2:6" s="239" customFormat="1">
      <c r="B200" s="256"/>
      <c r="C200" s="256"/>
      <c r="F200" s="287"/>
    </row>
    <row r="201" spans="2:6" s="239" customFormat="1">
      <c r="B201" s="256"/>
      <c r="C201" s="256"/>
      <c r="F201" s="287"/>
    </row>
    <row r="202" spans="2:6" s="239" customFormat="1">
      <c r="B202" s="256"/>
      <c r="C202" s="256"/>
      <c r="F202" s="287"/>
    </row>
    <row r="203" spans="2:6" s="239" customFormat="1">
      <c r="B203" s="256"/>
      <c r="C203" s="256"/>
      <c r="F203" s="287"/>
    </row>
    <row r="204" spans="2:6" s="239" customFormat="1">
      <c r="B204" s="256"/>
      <c r="C204" s="256"/>
      <c r="F204" s="287"/>
    </row>
    <row r="205" spans="2:6" s="239" customFormat="1">
      <c r="B205" s="256"/>
      <c r="C205" s="256"/>
      <c r="F205" s="287"/>
    </row>
    <row r="206" spans="2:6" s="239" customFormat="1">
      <c r="B206" s="256"/>
      <c r="C206" s="256"/>
      <c r="F206" s="287"/>
    </row>
    <row r="207" spans="2:6" s="239" customFormat="1">
      <c r="B207" s="256"/>
      <c r="C207" s="256"/>
      <c r="F207" s="287"/>
    </row>
    <row r="208" spans="2:6" s="239" customFormat="1">
      <c r="B208" s="256"/>
      <c r="C208" s="256"/>
      <c r="F208" s="287"/>
    </row>
    <row r="209" spans="2:6" s="239" customFormat="1">
      <c r="B209" s="256"/>
      <c r="C209" s="256"/>
      <c r="F209" s="287"/>
    </row>
    <row r="210" spans="2:6" s="239" customFormat="1">
      <c r="B210" s="256"/>
      <c r="C210" s="256"/>
      <c r="F210" s="287"/>
    </row>
    <row r="211" spans="2:6" s="239" customFormat="1">
      <c r="B211" s="256"/>
      <c r="C211" s="256"/>
      <c r="F211" s="287"/>
    </row>
    <row r="212" spans="2:6" s="239" customFormat="1">
      <c r="B212" s="256"/>
      <c r="C212" s="256"/>
      <c r="F212" s="287"/>
    </row>
    <row r="213" spans="2:6" s="239" customFormat="1">
      <c r="B213" s="256"/>
      <c r="C213" s="256"/>
      <c r="F213" s="287"/>
    </row>
    <row r="214" spans="2:6" s="239" customFormat="1">
      <c r="B214" s="256"/>
      <c r="C214" s="256"/>
      <c r="F214" s="287"/>
    </row>
    <row r="215" spans="2:6" s="239" customFormat="1">
      <c r="B215" s="256"/>
      <c r="C215" s="256"/>
      <c r="F215" s="287"/>
    </row>
    <row r="216" spans="2:6" s="239" customFormat="1">
      <c r="B216" s="256"/>
      <c r="C216" s="256"/>
      <c r="F216" s="287"/>
    </row>
    <row r="217" spans="2:6" s="239" customFormat="1">
      <c r="B217" s="256"/>
      <c r="C217" s="256"/>
      <c r="F217" s="287"/>
    </row>
    <row r="218" spans="2:6" s="239" customFormat="1">
      <c r="B218" s="256"/>
      <c r="C218" s="256"/>
      <c r="F218" s="287"/>
    </row>
    <row r="219" spans="2:6" s="239" customFormat="1">
      <c r="B219" s="256"/>
      <c r="C219" s="256"/>
      <c r="F219" s="287"/>
    </row>
    <row r="220" spans="2:6" s="239" customFormat="1">
      <c r="B220" s="256"/>
      <c r="C220" s="256"/>
      <c r="F220" s="287"/>
    </row>
    <row r="221" spans="2:6" s="239" customFormat="1">
      <c r="B221" s="256"/>
      <c r="C221" s="256"/>
      <c r="F221" s="287"/>
    </row>
    <row r="222" spans="2:6" s="239" customFormat="1">
      <c r="B222" s="256"/>
      <c r="C222" s="256"/>
      <c r="F222" s="287"/>
    </row>
    <row r="223" spans="2:6" s="239" customFormat="1">
      <c r="B223" s="256"/>
      <c r="C223" s="256"/>
      <c r="F223" s="287"/>
    </row>
    <row r="224" spans="2:6" s="239" customFormat="1">
      <c r="B224" s="256"/>
      <c r="C224" s="256"/>
      <c r="F224" s="287"/>
    </row>
    <row r="225" spans="2:6" s="239" customFormat="1">
      <c r="B225" s="256"/>
      <c r="C225" s="256"/>
      <c r="F225" s="287"/>
    </row>
    <row r="226" spans="2:6" s="239" customFormat="1">
      <c r="B226" s="256"/>
      <c r="C226" s="256"/>
      <c r="F226" s="287"/>
    </row>
    <row r="227" spans="2:6" s="239" customFormat="1">
      <c r="B227" s="256"/>
      <c r="C227" s="256"/>
      <c r="F227" s="287"/>
    </row>
    <row r="228" spans="2:6" s="239" customFormat="1">
      <c r="B228" s="256"/>
      <c r="C228" s="256"/>
      <c r="F228" s="287"/>
    </row>
    <row r="229" spans="2:6" s="239" customFormat="1">
      <c r="B229" s="256"/>
      <c r="C229" s="256"/>
      <c r="F229" s="287"/>
    </row>
    <row r="230" spans="2:6" s="239" customFormat="1">
      <c r="B230" s="256"/>
      <c r="C230" s="256"/>
      <c r="F230" s="287"/>
    </row>
    <row r="231" spans="2:6" s="239" customFormat="1">
      <c r="B231" s="256"/>
      <c r="C231" s="256"/>
      <c r="F231" s="287"/>
    </row>
    <row r="232" spans="2:6" s="239" customFormat="1">
      <c r="B232" s="256"/>
      <c r="C232" s="256"/>
      <c r="F232" s="287"/>
    </row>
    <row r="233" spans="2:6" s="239" customFormat="1">
      <c r="B233" s="256"/>
      <c r="C233" s="256"/>
      <c r="F233" s="287"/>
    </row>
    <row r="234" spans="2:6" s="239" customFormat="1">
      <c r="B234" s="256"/>
      <c r="C234" s="256"/>
      <c r="F234" s="287"/>
    </row>
    <row r="235" spans="2:6" s="239" customFormat="1">
      <c r="B235" s="256"/>
      <c r="C235" s="256"/>
      <c r="F235" s="287"/>
    </row>
    <row r="236" spans="2:6" s="239" customFormat="1">
      <c r="B236" s="256"/>
      <c r="C236" s="256"/>
      <c r="F236" s="287"/>
    </row>
    <row r="237" spans="2:6" s="239" customFormat="1">
      <c r="B237" s="256"/>
      <c r="C237" s="256"/>
      <c r="F237" s="287"/>
    </row>
    <row r="238" spans="2:6" s="239" customFormat="1">
      <c r="B238" s="256"/>
      <c r="C238" s="256"/>
      <c r="F238" s="287"/>
    </row>
    <row r="239" spans="2:6" s="239" customFormat="1">
      <c r="B239" s="256"/>
      <c r="C239" s="256"/>
      <c r="F239" s="287"/>
    </row>
    <row r="240" spans="2:6" s="239" customFormat="1">
      <c r="B240" s="256"/>
      <c r="C240" s="256"/>
      <c r="F240" s="287"/>
    </row>
    <row r="241" spans="2:6" s="239" customFormat="1">
      <c r="B241" s="256"/>
      <c r="C241" s="256"/>
      <c r="F241" s="287"/>
    </row>
    <row r="242" spans="2:6" s="239" customFormat="1">
      <c r="B242" s="256"/>
      <c r="C242" s="256"/>
      <c r="F242" s="287"/>
    </row>
    <row r="243" spans="2:6" s="239" customFormat="1">
      <c r="B243" s="256"/>
      <c r="C243" s="256"/>
      <c r="F243" s="287"/>
    </row>
    <row r="244" spans="2:6" s="239" customFormat="1">
      <c r="B244" s="256"/>
      <c r="C244" s="256"/>
      <c r="F244" s="287"/>
    </row>
    <row r="245" spans="2:6" s="239" customFormat="1">
      <c r="B245" s="256"/>
      <c r="C245" s="256"/>
      <c r="F245" s="287"/>
    </row>
    <row r="246" spans="2:6" s="239" customFormat="1">
      <c r="B246" s="256"/>
      <c r="C246" s="256"/>
      <c r="F246" s="287"/>
    </row>
    <row r="247" spans="2:6" s="239" customFormat="1">
      <c r="B247" s="256"/>
      <c r="C247" s="256"/>
      <c r="F247" s="287"/>
    </row>
    <row r="248" spans="2:6" s="239" customFormat="1">
      <c r="B248" s="256"/>
      <c r="C248" s="256"/>
      <c r="F248" s="287"/>
    </row>
    <row r="249" spans="2:6" s="239" customFormat="1">
      <c r="B249" s="256"/>
      <c r="C249" s="256"/>
      <c r="F249" s="287"/>
    </row>
    <row r="250" spans="2:6" s="239" customFormat="1">
      <c r="B250" s="256"/>
      <c r="C250" s="256"/>
      <c r="F250" s="287"/>
    </row>
    <row r="251" spans="2:6" s="239" customFormat="1">
      <c r="B251" s="256"/>
      <c r="C251" s="256"/>
      <c r="F251" s="287"/>
    </row>
    <row r="252" spans="2:6" s="239" customFormat="1">
      <c r="B252" s="256"/>
      <c r="C252" s="256"/>
      <c r="F252" s="287"/>
    </row>
    <row r="253" spans="2:6" s="239" customFormat="1">
      <c r="B253" s="256"/>
      <c r="C253" s="256"/>
      <c r="F253" s="287"/>
    </row>
    <row r="254" spans="2:6" s="239" customFormat="1">
      <c r="B254" s="256"/>
      <c r="C254" s="256"/>
      <c r="F254" s="287"/>
    </row>
    <row r="255" spans="2:6" s="239" customFormat="1">
      <c r="B255" s="256"/>
      <c r="C255" s="256"/>
      <c r="F255" s="287"/>
    </row>
    <row r="256" spans="2:6" s="239" customFormat="1">
      <c r="B256" s="256"/>
      <c r="C256" s="256"/>
      <c r="F256" s="287"/>
    </row>
    <row r="257" spans="2:6" s="239" customFormat="1">
      <c r="B257" s="256"/>
      <c r="C257" s="256"/>
      <c r="F257" s="287"/>
    </row>
    <row r="258" spans="2:6" s="239" customFormat="1">
      <c r="B258" s="256"/>
      <c r="C258" s="256"/>
      <c r="F258" s="287"/>
    </row>
    <row r="259" spans="2:6" s="239" customFormat="1">
      <c r="B259" s="256"/>
      <c r="C259" s="256"/>
      <c r="F259" s="287"/>
    </row>
    <row r="260" spans="2:6" s="239" customFormat="1">
      <c r="B260" s="256"/>
      <c r="C260" s="256"/>
      <c r="F260" s="287"/>
    </row>
    <row r="261" spans="2:6" s="239" customFormat="1">
      <c r="B261" s="256"/>
      <c r="C261" s="256"/>
      <c r="F261" s="287"/>
    </row>
    <row r="262" spans="2:6" s="239" customFormat="1">
      <c r="B262" s="256"/>
      <c r="C262" s="256"/>
      <c r="F262" s="287"/>
    </row>
    <row r="263" spans="2:6" s="239" customFormat="1">
      <c r="B263" s="256"/>
      <c r="C263" s="256"/>
      <c r="F263" s="287"/>
    </row>
    <row r="264" spans="2:6" s="239" customFormat="1">
      <c r="B264" s="256"/>
      <c r="C264" s="256"/>
      <c r="F264" s="287"/>
    </row>
    <row r="265" spans="2:6" s="239" customFormat="1">
      <c r="B265" s="256"/>
      <c r="C265" s="256"/>
      <c r="F265" s="287"/>
    </row>
    <row r="266" spans="2:6" s="239" customFormat="1">
      <c r="B266" s="256"/>
      <c r="C266" s="256"/>
      <c r="F266" s="287"/>
    </row>
    <row r="267" spans="2:6" s="239" customFormat="1">
      <c r="B267" s="256"/>
      <c r="C267" s="256"/>
      <c r="F267" s="287"/>
    </row>
    <row r="268" spans="2:6" s="239" customFormat="1">
      <c r="B268" s="256"/>
      <c r="C268" s="256"/>
      <c r="F268" s="287"/>
    </row>
    <row r="269" spans="2:6" s="239" customFormat="1">
      <c r="B269" s="256"/>
      <c r="C269" s="256"/>
      <c r="F269" s="287"/>
    </row>
    <row r="270" spans="2:6" s="239" customFormat="1">
      <c r="B270" s="256"/>
      <c r="C270" s="256"/>
      <c r="F270" s="287"/>
    </row>
    <row r="271" spans="2:6" s="239" customFormat="1">
      <c r="B271" s="256"/>
      <c r="C271" s="256"/>
      <c r="F271" s="287"/>
    </row>
    <row r="272" spans="2:6" s="239" customFormat="1">
      <c r="B272" s="256"/>
      <c r="C272" s="256"/>
      <c r="F272" s="287"/>
    </row>
    <row r="273" spans="2:6" s="239" customFormat="1">
      <c r="B273" s="256"/>
      <c r="C273" s="256"/>
      <c r="F273" s="287"/>
    </row>
    <row r="274" spans="2:6" s="239" customFormat="1">
      <c r="B274" s="256"/>
      <c r="C274" s="256"/>
      <c r="F274" s="287"/>
    </row>
    <row r="275" spans="2:6" s="239" customFormat="1">
      <c r="B275" s="256"/>
      <c r="C275" s="256"/>
      <c r="F275" s="287"/>
    </row>
    <row r="276" spans="2:6" s="239" customFormat="1">
      <c r="B276" s="256"/>
      <c r="C276" s="256"/>
      <c r="F276" s="287"/>
    </row>
    <row r="277" spans="2:6" s="239" customFormat="1">
      <c r="B277" s="256"/>
      <c r="C277" s="256"/>
      <c r="F277" s="287"/>
    </row>
    <row r="278" spans="2:6" s="239" customFormat="1">
      <c r="B278" s="256"/>
      <c r="C278" s="256"/>
      <c r="F278" s="287"/>
    </row>
    <row r="279" spans="2:6" s="239" customFormat="1">
      <c r="B279" s="256"/>
      <c r="C279" s="256"/>
      <c r="F279" s="287"/>
    </row>
    <row r="280" spans="2:6" s="239" customFormat="1">
      <c r="B280" s="256"/>
      <c r="C280" s="256"/>
      <c r="F280" s="287"/>
    </row>
    <row r="281" spans="2:6" s="239" customFormat="1">
      <c r="B281" s="256"/>
      <c r="C281" s="256"/>
      <c r="F281" s="287"/>
    </row>
    <row r="282" spans="2:6" s="239" customFormat="1">
      <c r="B282" s="256"/>
      <c r="C282" s="256"/>
      <c r="F282" s="287"/>
    </row>
    <row r="283" spans="2:6" s="239" customFormat="1">
      <c r="B283" s="256"/>
      <c r="C283" s="256"/>
      <c r="F283" s="287"/>
    </row>
    <row r="284" spans="2:6" s="239" customFormat="1">
      <c r="B284" s="256"/>
      <c r="C284" s="256"/>
      <c r="F284" s="287"/>
    </row>
    <row r="285" spans="2:6" s="239" customFormat="1">
      <c r="B285" s="256"/>
      <c r="C285" s="256"/>
      <c r="F285" s="287"/>
    </row>
    <row r="286" spans="2:6" s="239" customFormat="1">
      <c r="B286" s="256"/>
      <c r="C286" s="256"/>
      <c r="F286" s="287"/>
    </row>
    <row r="287" spans="2:6" s="239" customFormat="1">
      <c r="B287" s="256"/>
      <c r="C287" s="256"/>
      <c r="F287" s="287"/>
    </row>
    <row r="288" spans="2:6" s="239" customFormat="1">
      <c r="B288" s="256"/>
      <c r="C288" s="256"/>
      <c r="F288" s="287"/>
    </row>
    <row r="289" spans="2:6" s="239" customFormat="1">
      <c r="B289" s="256"/>
      <c r="C289" s="256"/>
      <c r="F289" s="287"/>
    </row>
    <row r="290" spans="2:6" s="239" customFormat="1">
      <c r="B290" s="256"/>
      <c r="C290" s="256"/>
      <c r="F290" s="287"/>
    </row>
    <row r="291" spans="2:6" s="239" customFormat="1">
      <c r="B291" s="256"/>
      <c r="C291" s="256"/>
      <c r="F291" s="287"/>
    </row>
    <row r="292" spans="2:6" s="239" customFormat="1">
      <c r="B292" s="256"/>
      <c r="C292" s="256"/>
      <c r="F292" s="287"/>
    </row>
    <row r="293" spans="2:6" s="239" customFormat="1">
      <c r="B293" s="256"/>
      <c r="C293" s="256"/>
      <c r="F293" s="287"/>
    </row>
    <row r="294" spans="2:6" s="239" customFormat="1">
      <c r="B294" s="256"/>
      <c r="C294" s="256"/>
      <c r="F294" s="287"/>
    </row>
    <row r="295" spans="2:6" s="239" customFormat="1">
      <c r="B295" s="256"/>
      <c r="C295" s="256"/>
      <c r="F295" s="287"/>
    </row>
    <row r="296" spans="2:6" s="239" customFormat="1">
      <c r="B296" s="256"/>
      <c r="C296" s="256"/>
      <c r="F296" s="287"/>
    </row>
    <row r="297" spans="2:6" s="239" customFormat="1">
      <c r="B297" s="256"/>
      <c r="C297" s="256"/>
      <c r="F297" s="287"/>
    </row>
    <row r="298" spans="2:6" s="239" customFormat="1">
      <c r="B298" s="256"/>
      <c r="C298" s="256"/>
      <c r="F298" s="287"/>
    </row>
    <row r="299" spans="2:6" s="239" customFormat="1">
      <c r="B299" s="256"/>
      <c r="C299" s="256"/>
      <c r="F299" s="287"/>
    </row>
    <row r="300" spans="2:6" s="239" customFormat="1">
      <c r="B300" s="256"/>
      <c r="C300" s="256"/>
      <c r="F300" s="287"/>
    </row>
    <row r="301" spans="2:6" s="239" customFormat="1">
      <c r="B301" s="256"/>
      <c r="C301" s="256"/>
      <c r="F301" s="287"/>
    </row>
    <row r="302" spans="2:6" s="239" customFormat="1">
      <c r="B302" s="256"/>
      <c r="C302" s="256"/>
      <c r="F302" s="287"/>
    </row>
    <row r="303" spans="2:6" s="239" customFormat="1">
      <c r="B303" s="256"/>
      <c r="C303" s="256"/>
      <c r="F303" s="287"/>
    </row>
    <row r="304" spans="2:6" s="239" customFormat="1">
      <c r="B304" s="256"/>
      <c r="C304" s="256"/>
      <c r="F304" s="287"/>
    </row>
    <row r="305" spans="2:6" s="239" customFormat="1">
      <c r="B305" s="256"/>
      <c r="C305" s="256"/>
      <c r="F305" s="287"/>
    </row>
    <row r="306" spans="2:6" s="239" customFormat="1">
      <c r="B306" s="256"/>
      <c r="C306" s="256"/>
      <c r="F306" s="287"/>
    </row>
    <row r="307" spans="2:6" s="239" customFormat="1">
      <c r="B307" s="256"/>
      <c r="C307" s="256"/>
      <c r="F307" s="287"/>
    </row>
    <row r="308" spans="2:6" s="239" customFormat="1">
      <c r="B308" s="256"/>
      <c r="C308" s="256"/>
      <c r="F308" s="287"/>
    </row>
    <row r="309" spans="2:6" s="239" customFormat="1">
      <c r="B309" s="256"/>
      <c r="C309" s="256"/>
      <c r="F309" s="287"/>
    </row>
    <row r="310" spans="2:6" s="239" customFormat="1">
      <c r="B310" s="256"/>
      <c r="C310" s="256"/>
      <c r="F310" s="287"/>
    </row>
    <row r="311" spans="2:6" s="239" customFormat="1">
      <c r="B311" s="256"/>
      <c r="C311" s="256"/>
      <c r="F311" s="287"/>
    </row>
    <row r="312" spans="2:6" s="239" customFormat="1">
      <c r="B312" s="256"/>
      <c r="C312" s="256"/>
      <c r="F312" s="287"/>
    </row>
    <row r="313" spans="2:6" s="239" customFormat="1">
      <c r="B313" s="256"/>
      <c r="C313" s="256"/>
      <c r="F313" s="287"/>
    </row>
    <row r="314" spans="2:6" s="239" customFormat="1">
      <c r="B314" s="256"/>
      <c r="C314" s="256"/>
      <c r="F314" s="287"/>
    </row>
    <row r="315" spans="2:6" s="239" customFormat="1">
      <c r="B315" s="256"/>
      <c r="C315" s="256"/>
      <c r="F315" s="287"/>
    </row>
    <row r="316" spans="2:6" s="239" customFormat="1">
      <c r="B316" s="256"/>
      <c r="C316" s="256"/>
      <c r="F316" s="287"/>
    </row>
    <row r="317" spans="2:6" s="239" customFormat="1">
      <c r="B317" s="256"/>
      <c r="C317" s="256"/>
      <c r="F317" s="287"/>
    </row>
    <row r="318" spans="2:6" s="239" customFormat="1">
      <c r="B318" s="256"/>
      <c r="C318" s="256"/>
      <c r="F318" s="287"/>
    </row>
    <row r="319" spans="2:6" s="239" customFormat="1">
      <c r="B319" s="256"/>
      <c r="C319" s="256"/>
      <c r="F319" s="287"/>
    </row>
    <row r="320" spans="2:6" s="239" customFormat="1">
      <c r="B320" s="256"/>
      <c r="C320" s="256"/>
      <c r="F320" s="287"/>
    </row>
    <row r="321" spans="2:6" s="239" customFormat="1">
      <c r="B321" s="256"/>
      <c r="C321" s="256"/>
      <c r="F321" s="287"/>
    </row>
    <row r="322" spans="2:6" s="239" customFormat="1">
      <c r="B322" s="256"/>
      <c r="C322" s="256"/>
      <c r="F322" s="287"/>
    </row>
    <row r="323" spans="2:6" s="239" customFormat="1">
      <c r="B323" s="256"/>
      <c r="C323" s="256"/>
      <c r="F323" s="287"/>
    </row>
    <row r="324" spans="2:6" s="239" customFormat="1">
      <c r="B324" s="256"/>
      <c r="C324" s="256"/>
      <c r="F324" s="287"/>
    </row>
    <row r="325" spans="2:6" s="239" customFormat="1">
      <c r="B325" s="256"/>
      <c r="C325" s="256"/>
      <c r="F325" s="287"/>
    </row>
    <row r="326" spans="2:6" s="239" customFormat="1">
      <c r="B326" s="256"/>
      <c r="C326" s="256"/>
      <c r="F326" s="287"/>
    </row>
    <row r="327" spans="2:6" s="239" customFormat="1">
      <c r="B327" s="256"/>
      <c r="C327" s="256"/>
      <c r="F327" s="287"/>
    </row>
    <row r="328" spans="2:6" s="239" customFormat="1">
      <c r="B328" s="256"/>
      <c r="C328" s="256"/>
      <c r="F328" s="287"/>
    </row>
    <row r="329" spans="2:6" s="239" customFormat="1">
      <c r="B329" s="256"/>
      <c r="C329" s="256"/>
      <c r="F329" s="287"/>
    </row>
    <row r="330" spans="2:6" s="239" customFormat="1">
      <c r="B330" s="256"/>
      <c r="C330" s="256"/>
      <c r="F330" s="287"/>
    </row>
    <row r="331" spans="2:6" s="239" customFormat="1">
      <c r="B331" s="256"/>
      <c r="C331" s="256"/>
      <c r="F331" s="287"/>
    </row>
    <row r="332" spans="2:6" s="239" customFormat="1">
      <c r="B332" s="256"/>
      <c r="C332" s="256"/>
      <c r="F332" s="287"/>
    </row>
    <row r="333" spans="2:6" s="239" customFormat="1">
      <c r="B333" s="256"/>
      <c r="C333" s="256"/>
      <c r="F333" s="287"/>
    </row>
    <row r="334" spans="2:6" s="239" customFormat="1">
      <c r="B334" s="256"/>
      <c r="C334" s="256"/>
      <c r="F334" s="287"/>
    </row>
    <row r="335" spans="2:6" s="239" customFormat="1">
      <c r="B335" s="256"/>
      <c r="C335" s="256"/>
      <c r="F335" s="287"/>
    </row>
    <row r="336" spans="2:6" s="239" customFormat="1">
      <c r="B336" s="256"/>
      <c r="C336" s="256"/>
      <c r="F336" s="287"/>
    </row>
    <row r="337" spans="2:6" s="239" customFormat="1">
      <c r="B337" s="256"/>
      <c r="C337" s="256"/>
      <c r="F337" s="287"/>
    </row>
    <row r="338" spans="2:6" s="239" customFormat="1">
      <c r="B338" s="256"/>
      <c r="C338" s="256"/>
      <c r="F338" s="287"/>
    </row>
    <row r="339" spans="2:6" s="239" customFormat="1">
      <c r="B339" s="256"/>
      <c r="C339" s="256"/>
      <c r="F339" s="287"/>
    </row>
    <row r="340" spans="2:6" s="239" customFormat="1">
      <c r="B340" s="256"/>
      <c r="C340" s="256"/>
      <c r="F340" s="287"/>
    </row>
    <row r="341" spans="2:6" s="239" customFormat="1">
      <c r="B341" s="256"/>
      <c r="C341" s="256"/>
      <c r="F341" s="287"/>
    </row>
    <row r="342" spans="2:6" s="239" customFormat="1">
      <c r="B342" s="256"/>
      <c r="C342" s="256"/>
      <c r="F342" s="287"/>
    </row>
    <row r="343" spans="2:6" s="239" customFormat="1">
      <c r="B343" s="256"/>
      <c r="C343" s="256"/>
      <c r="F343" s="287"/>
    </row>
    <row r="344" spans="2:6" s="239" customFormat="1">
      <c r="B344" s="256"/>
      <c r="C344" s="256"/>
      <c r="F344" s="287"/>
    </row>
    <row r="345" spans="2:6" s="239" customFormat="1">
      <c r="B345" s="256"/>
      <c r="C345" s="256"/>
      <c r="F345" s="287"/>
    </row>
    <row r="346" spans="2:6" s="239" customFormat="1">
      <c r="B346" s="256"/>
      <c r="C346" s="256"/>
      <c r="F346" s="287"/>
    </row>
    <row r="347" spans="2:6" s="239" customFormat="1">
      <c r="B347" s="256"/>
      <c r="C347" s="256"/>
      <c r="F347" s="287"/>
    </row>
    <row r="348" spans="2:6" s="239" customFormat="1">
      <c r="B348" s="256"/>
      <c r="C348" s="256"/>
      <c r="F348" s="287"/>
    </row>
    <row r="349" spans="2:6" s="239" customFormat="1">
      <c r="B349" s="256"/>
      <c r="C349" s="256"/>
      <c r="F349" s="287"/>
    </row>
    <row r="350" spans="2:6" s="239" customFormat="1">
      <c r="B350" s="256"/>
      <c r="C350" s="256"/>
      <c r="F350" s="287"/>
    </row>
    <row r="351" spans="2:6" s="239" customFormat="1">
      <c r="B351" s="256"/>
      <c r="C351" s="256"/>
      <c r="F351" s="287"/>
    </row>
    <row r="352" spans="2:6" s="239" customFormat="1">
      <c r="B352" s="256"/>
      <c r="C352" s="256"/>
      <c r="F352" s="287"/>
    </row>
    <row r="353" spans="2:6" s="239" customFormat="1">
      <c r="B353" s="256"/>
      <c r="C353" s="256"/>
      <c r="F353" s="287"/>
    </row>
    <row r="354" spans="2:6" s="239" customFormat="1">
      <c r="B354" s="256"/>
      <c r="C354" s="256"/>
      <c r="F354" s="287"/>
    </row>
    <row r="355" spans="2:6" s="239" customFormat="1">
      <c r="B355" s="256"/>
      <c r="C355" s="256"/>
      <c r="F355" s="287"/>
    </row>
  </sheetData>
  <sheetProtection password="D806" sheet="1" objects="1" scenarios="1"/>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dimension ref="A1:IV234"/>
  <sheetViews>
    <sheetView showGridLines="0" topLeftCell="A33" zoomScale="85" zoomScaleNormal="85" workbookViewId="0">
      <selection activeCell="A59" sqref="A59:XFD59"/>
    </sheetView>
  </sheetViews>
  <sheetFormatPr defaultRowHeight="14.4"/>
  <cols>
    <col min="1" max="1" width="21" style="484" customWidth="1"/>
    <col min="2" max="2" width="14" style="90" customWidth="1"/>
    <col min="3" max="3" width="13" style="90" customWidth="1"/>
    <col min="4" max="4" width="12" customWidth="1"/>
    <col min="5" max="5" width="9.109375" style="239"/>
    <col min="6" max="6" width="13" style="239" customWidth="1"/>
    <col min="7" max="81" width="9.109375" style="239"/>
  </cols>
  <sheetData>
    <row r="1" spans="1:81" ht="18">
      <c r="A1" s="739" t="s">
        <v>207</v>
      </c>
      <c r="D1" s="24"/>
      <c r="P1" s="272"/>
      <c r="Q1" s="267"/>
      <c r="R1" s="267"/>
    </row>
    <row r="2" spans="1:81">
      <c r="A2" s="468" t="s">
        <v>173</v>
      </c>
      <c r="D2" s="24"/>
      <c r="I2" s="267"/>
      <c r="J2" s="267"/>
      <c r="K2" s="267"/>
      <c r="L2" s="267"/>
      <c r="M2" s="267"/>
      <c r="N2" s="267"/>
      <c r="O2" s="267"/>
      <c r="P2" s="267"/>
      <c r="Q2" s="267"/>
      <c r="R2" s="267"/>
    </row>
    <row r="3" spans="1:81">
      <c r="A3" s="469" t="s">
        <v>140</v>
      </c>
      <c r="B3" s="155"/>
      <c r="C3" s="156"/>
      <c r="D3" s="3"/>
      <c r="E3" s="267"/>
      <c r="F3" s="267"/>
      <c r="I3" s="267"/>
      <c r="J3" s="267"/>
      <c r="K3" s="267"/>
      <c r="L3" s="267"/>
      <c r="M3" s="267"/>
      <c r="N3" s="267"/>
      <c r="O3" s="267"/>
      <c r="P3" s="267"/>
      <c r="Q3" s="267"/>
    </row>
    <row r="4" spans="1:81" ht="28.8">
      <c r="A4" s="470" t="s">
        <v>174</v>
      </c>
      <c r="B4" s="157">
        <f>技术假设!B5</f>
        <v>1.1000000000000001</v>
      </c>
      <c r="C4" s="158"/>
      <c r="D4" s="3"/>
      <c r="E4" s="267"/>
      <c r="F4" s="267"/>
      <c r="I4" s="267"/>
      <c r="J4" s="267"/>
      <c r="K4" s="267"/>
      <c r="L4" s="267"/>
      <c r="M4" s="267"/>
      <c r="N4" s="268"/>
      <c r="O4" s="268"/>
      <c r="P4" s="267"/>
      <c r="Q4" s="267"/>
    </row>
    <row r="5" spans="1:81">
      <c r="A5" s="470" t="s">
        <v>175</v>
      </c>
      <c r="B5" s="157">
        <f>技术假设!B6</f>
        <v>5</v>
      </c>
      <c r="C5" s="158"/>
      <c r="D5" s="3"/>
      <c r="E5" s="267"/>
      <c r="F5" s="267"/>
      <c r="I5" s="267"/>
      <c r="J5" s="267"/>
      <c r="K5" s="267"/>
      <c r="L5" s="276"/>
      <c r="M5" s="275"/>
      <c r="N5" s="277"/>
      <c r="O5" s="277"/>
      <c r="P5" s="267"/>
      <c r="Q5" s="267"/>
    </row>
    <row r="6" spans="1:81">
      <c r="A6" s="470" t="s">
        <v>192</v>
      </c>
      <c r="B6" s="150">
        <f>使用者输入值!B6</f>
        <v>0</v>
      </c>
      <c r="C6" s="158" t="s">
        <v>86</v>
      </c>
      <c r="D6" s="3"/>
      <c r="E6" s="267"/>
      <c r="F6" s="267"/>
      <c r="I6" s="267"/>
      <c r="J6" s="267"/>
      <c r="K6" s="267"/>
      <c r="L6" s="276"/>
      <c r="M6" s="275"/>
      <c r="N6" s="277"/>
      <c r="O6" s="277"/>
      <c r="P6" s="267"/>
      <c r="Q6" s="267"/>
    </row>
    <row r="7" spans="1:81">
      <c r="A7" s="471" t="s">
        <v>96</v>
      </c>
      <c r="B7" s="236">
        <f>'Treatment_Anaer. Dig.'!B9</f>
        <v>0</v>
      </c>
      <c r="C7" s="158" t="s">
        <v>86</v>
      </c>
      <c r="D7" s="3"/>
      <c r="E7" s="267"/>
      <c r="F7" s="267"/>
      <c r="I7" s="267"/>
      <c r="J7" s="267"/>
      <c r="K7" s="267"/>
      <c r="L7" s="276"/>
      <c r="M7" s="275"/>
      <c r="N7" s="277"/>
      <c r="O7" s="277"/>
      <c r="P7" s="267"/>
      <c r="Q7" s="267"/>
    </row>
    <row r="8" spans="1:81">
      <c r="A8" s="471" t="s">
        <v>96</v>
      </c>
      <c r="B8" s="236">
        <f>'Treatment_Anaer. Dig.'!B10</f>
        <v>0</v>
      </c>
      <c r="C8" s="158" t="s">
        <v>99</v>
      </c>
      <c r="D8" s="3"/>
      <c r="E8" s="267"/>
      <c r="F8" s="267"/>
      <c r="I8" s="267"/>
      <c r="J8" s="267"/>
      <c r="K8" s="267"/>
      <c r="L8" s="276"/>
      <c r="M8" s="275"/>
      <c r="N8" s="277"/>
      <c r="O8" s="277"/>
      <c r="P8" s="267"/>
      <c r="Q8" s="267"/>
    </row>
    <row r="9" spans="1:81">
      <c r="A9" s="472" t="s">
        <v>194</v>
      </c>
      <c r="B9" s="383">
        <f>B7*0.0055</f>
        <v>0</v>
      </c>
      <c r="C9" s="196" t="s">
        <v>193</v>
      </c>
      <c r="D9" s="11"/>
      <c r="E9" s="277"/>
      <c r="F9" s="267"/>
      <c r="I9" s="267"/>
      <c r="J9" s="267"/>
      <c r="K9" s="267"/>
      <c r="L9" s="276"/>
      <c r="M9" s="275"/>
      <c r="N9" s="277"/>
      <c r="O9" s="277"/>
      <c r="P9" s="267"/>
      <c r="Q9" s="267"/>
    </row>
    <row r="10" spans="1:81">
      <c r="A10" s="470" t="s">
        <v>196</v>
      </c>
      <c r="B10" s="391">
        <f>(B7+B9)*$B$18</f>
        <v>0</v>
      </c>
      <c r="C10" s="198" t="s">
        <v>195</v>
      </c>
      <c r="D10" s="26"/>
      <c r="E10" s="275"/>
      <c r="F10" s="275"/>
      <c r="I10" s="267"/>
      <c r="J10" s="267"/>
      <c r="K10" s="267"/>
      <c r="L10" s="276"/>
      <c r="M10" s="275"/>
      <c r="N10" s="277"/>
      <c r="O10" s="277"/>
      <c r="P10" s="267"/>
      <c r="Q10" s="267"/>
    </row>
    <row r="11" spans="1:81">
      <c r="A11" s="473" t="s">
        <v>198</v>
      </c>
      <c r="B11" s="383" t="e">
        <f>(B10*365)/($B$12*$B$13*$B$14)</f>
        <v>#DIV/0!</v>
      </c>
      <c r="C11" s="196" t="s">
        <v>197</v>
      </c>
      <c r="D11" s="11"/>
      <c r="E11" s="277"/>
      <c r="F11" s="277"/>
      <c r="I11" s="267"/>
      <c r="J11" s="267"/>
      <c r="K11" s="267"/>
      <c r="L11" s="276"/>
      <c r="M11" s="275"/>
      <c r="N11" s="277"/>
      <c r="O11" s="277"/>
      <c r="P11" s="267"/>
      <c r="Q11" s="267"/>
    </row>
    <row r="12" spans="1:81">
      <c r="A12" s="470" t="s">
        <v>177</v>
      </c>
      <c r="B12" s="157">
        <f>技术假设!B11</f>
        <v>800</v>
      </c>
      <c r="C12" s="158" t="s">
        <v>178</v>
      </c>
      <c r="D12" s="3"/>
      <c r="E12" s="267"/>
      <c r="F12" s="267"/>
      <c r="I12" s="267"/>
      <c r="J12" s="267"/>
      <c r="K12" s="267"/>
      <c r="L12" s="276"/>
      <c r="M12" s="275"/>
      <c r="N12" s="277"/>
      <c r="O12" s="277"/>
      <c r="P12" s="267"/>
      <c r="Q12" s="267"/>
    </row>
    <row r="13" spans="1:81">
      <c r="A13" s="470" t="s">
        <v>179</v>
      </c>
      <c r="B13" s="203">
        <f>使用者输入值!B30</f>
        <v>0</v>
      </c>
      <c r="C13" s="158" t="s">
        <v>199</v>
      </c>
      <c r="D13" s="3"/>
      <c r="E13" s="267"/>
      <c r="F13" s="267"/>
      <c r="I13" s="267"/>
      <c r="J13" s="267"/>
      <c r="K13" s="267"/>
      <c r="L13" s="278"/>
      <c r="M13" s="275"/>
      <c r="N13" s="277"/>
      <c r="O13" s="277"/>
      <c r="P13" s="267"/>
      <c r="Q13" s="267"/>
    </row>
    <row r="14" spans="1:81">
      <c r="A14" s="474" t="s">
        <v>180</v>
      </c>
      <c r="B14" s="157">
        <f>使用者输入值!$B$31</f>
        <v>0</v>
      </c>
      <c r="C14" s="158" t="s">
        <v>136</v>
      </c>
      <c r="D14" s="3"/>
      <c r="E14" s="267"/>
      <c r="F14" s="267"/>
      <c r="I14" s="277"/>
      <c r="J14" s="267"/>
      <c r="K14" s="267"/>
      <c r="L14" s="267"/>
      <c r="M14" s="278"/>
      <c r="N14" s="275"/>
      <c r="O14" s="277"/>
      <c r="P14" s="267"/>
      <c r="Q14" s="267"/>
      <c r="R14" s="267"/>
    </row>
    <row r="15" spans="1:81">
      <c r="A15" s="471" t="s">
        <v>181</v>
      </c>
      <c r="B15" s="736">
        <f>使用者输入值!B7</f>
        <v>0</v>
      </c>
      <c r="C15" s="158" t="s">
        <v>3</v>
      </c>
      <c r="D15" s="3"/>
      <c r="E15" s="267"/>
      <c r="F15" s="267"/>
      <c r="I15" s="267"/>
      <c r="J15" s="267"/>
      <c r="K15" s="267"/>
      <c r="L15" s="267"/>
      <c r="M15" s="265"/>
      <c r="N15" s="279"/>
      <c r="O15" s="279"/>
      <c r="P15" s="267"/>
      <c r="Q15" s="267"/>
      <c r="R15" s="267"/>
    </row>
    <row r="16" spans="1:81" s="6" customFormat="1">
      <c r="A16" s="475" t="s">
        <v>191</v>
      </c>
      <c r="B16" s="153">
        <f>使用者输入值!B25</f>
        <v>0</v>
      </c>
      <c r="C16" s="199"/>
      <c r="D16" s="4"/>
      <c r="E16" s="267"/>
      <c r="F16" s="267"/>
      <c r="G16" s="267"/>
      <c r="H16" s="267"/>
      <c r="I16" s="267"/>
      <c r="J16" s="267"/>
      <c r="K16" s="267"/>
      <c r="L16" s="267"/>
      <c r="M16" s="265"/>
      <c r="N16" s="279"/>
      <c r="O16" s="279"/>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row>
    <row r="17" spans="1:256">
      <c r="A17" s="469" t="s">
        <v>200</v>
      </c>
      <c r="B17" s="206"/>
      <c r="C17" s="156"/>
      <c r="D17" s="3"/>
      <c r="E17" s="267"/>
      <c r="F17" s="267"/>
      <c r="I17" s="267"/>
      <c r="J17" s="267"/>
      <c r="K17" s="267"/>
      <c r="L17" s="267"/>
      <c r="M17" s="265"/>
      <c r="N17" s="279"/>
      <c r="O17" s="279"/>
      <c r="P17" s="267"/>
      <c r="Q17" s="267"/>
      <c r="R17" s="267"/>
    </row>
    <row r="18" spans="1:256" ht="21" customHeight="1">
      <c r="A18" s="474" t="s">
        <v>182</v>
      </c>
      <c r="B18" s="157">
        <v>2204.6</v>
      </c>
      <c r="C18" s="158"/>
      <c r="D18" s="3"/>
      <c r="E18" s="267"/>
      <c r="F18" s="267"/>
      <c r="I18" s="267"/>
      <c r="J18" s="267"/>
      <c r="K18" s="267"/>
      <c r="L18" s="267"/>
      <c r="M18" s="267"/>
      <c r="N18" s="267"/>
      <c r="O18" s="267"/>
      <c r="P18" s="267"/>
      <c r="Q18" s="267"/>
      <c r="R18" s="267"/>
    </row>
    <row r="19" spans="1:256">
      <c r="A19" s="476" t="s">
        <v>183</v>
      </c>
      <c r="B19" s="199">
        <v>250</v>
      </c>
      <c r="C19" s="205"/>
      <c r="D19" s="3"/>
      <c r="E19" s="267"/>
      <c r="F19" s="267"/>
      <c r="H19" s="267"/>
      <c r="I19" s="267"/>
      <c r="J19" s="267"/>
      <c r="K19" s="267"/>
      <c r="L19" s="267"/>
      <c r="M19" s="267"/>
      <c r="N19" s="267"/>
      <c r="O19" s="267"/>
      <c r="P19" s="267"/>
      <c r="Q19" s="267"/>
      <c r="R19" s="267"/>
    </row>
    <row r="20" spans="1:256" s="28" customFormat="1">
      <c r="A20" s="469" t="s">
        <v>106</v>
      </c>
      <c r="B20" s="155"/>
      <c r="C20" s="156"/>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39"/>
      <c r="BZ20" s="239"/>
      <c r="CA20" s="239"/>
      <c r="CB20" s="239"/>
      <c r="CC20" s="239"/>
    </row>
    <row r="21" spans="1:256" s="24" customFormat="1">
      <c r="A21" s="477" t="s">
        <v>211</v>
      </c>
      <c r="B21" s="740">
        <v>64000000</v>
      </c>
      <c r="C21" s="398" t="s">
        <v>139</v>
      </c>
      <c r="D21" s="43"/>
      <c r="E21" s="281"/>
      <c r="F21" s="281"/>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c r="AV21" s="282"/>
      <c r="AW21" s="282"/>
      <c r="AX21" s="282"/>
      <c r="AY21" s="282"/>
      <c r="AZ21" s="282"/>
      <c r="BA21" s="282"/>
      <c r="BB21" s="282"/>
      <c r="BC21" s="282"/>
      <c r="BD21" s="282"/>
      <c r="BE21" s="282"/>
      <c r="BF21" s="282"/>
      <c r="BG21" s="282"/>
      <c r="BH21" s="282"/>
      <c r="BI21" s="282"/>
      <c r="BJ21" s="282"/>
      <c r="BK21" s="282"/>
      <c r="BL21" s="282"/>
      <c r="BM21" s="282"/>
      <c r="BN21" s="282"/>
      <c r="BO21" s="282"/>
      <c r="BP21" s="282"/>
      <c r="BQ21" s="282"/>
      <c r="BR21" s="282"/>
      <c r="BS21" s="282"/>
      <c r="BT21" s="282"/>
      <c r="BU21" s="282"/>
      <c r="BV21" s="282"/>
      <c r="BW21" s="282"/>
      <c r="BX21" s="282"/>
      <c r="BY21" s="282"/>
      <c r="BZ21" s="282"/>
      <c r="CA21" s="282"/>
      <c r="CB21" s="282"/>
      <c r="CC21" s="282"/>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c r="DJ21" s="30"/>
      <c r="DK21" s="30"/>
      <c r="DL21" s="30"/>
      <c r="DM21" s="30"/>
      <c r="DN21" s="30"/>
      <c r="DO21" s="30"/>
      <c r="DP21" s="30"/>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0"/>
      <c r="EO21" s="30"/>
      <c r="EP21" s="30"/>
      <c r="EQ21" s="30"/>
      <c r="ER21" s="30"/>
      <c r="ES21" s="30"/>
      <c r="ET21" s="30"/>
      <c r="EU21" s="30"/>
      <c r="EV21" s="30"/>
      <c r="EW21" s="30"/>
      <c r="EX21" s="30"/>
      <c r="EY21" s="30"/>
      <c r="EZ21" s="30"/>
      <c r="FA21" s="30"/>
      <c r="FB21" s="30"/>
      <c r="FC21" s="30"/>
      <c r="FD21" s="30"/>
      <c r="FE21" s="30"/>
      <c r="FF21" s="30"/>
      <c r="FG21" s="30"/>
      <c r="FH21" s="30"/>
      <c r="FI21" s="30"/>
      <c r="FJ21" s="30"/>
      <c r="FK21" s="30"/>
      <c r="FL21" s="30"/>
      <c r="FM21" s="30"/>
      <c r="FN21" s="30"/>
      <c r="FO21" s="30"/>
      <c r="FP21" s="30"/>
      <c r="FQ21" s="30"/>
      <c r="FR21" s="30"/>
      <c r="FS21" s="30"/>
      <c r="FT21" s="30"/>
      <c r="FU21" s="30"/>
      <c r="FV21" s="30"/>
      <c r="FW21" s="30"/>
      <c r="FX21" s="30"/>
      <c r="FY21" s="30"/>
      <c r="FZ21" s="30"/>
      <c r="GA21" s="30"/>
      <c r="GB21" s="30"/>
      <c r="GC21" s="30"/>
      <c r="GD21" s="30"/>
      <c r="GE21" s="30"/>
      <c r="GF21" s="30"/>
      <c r="GG21" s="30"/>
      <c r="GH21" s="30"/>
      <c r="GI21" s="30"/>
      <c r="GJ21" s="30"/>
      <c r="GK21" s="30"/>
      <c r="GL21" s="30"/>
      <c r="GM21" s="30"/>
      <c r="GN21" s="30"/>
      <c r="GO21" s="30"/>
      <c r="GP21" s="30"/>
      <c r="GQ21" s="30"/>
      <c r="GR21" s="30"/>
      <c r="GS21" s="30"/>
      <c r="GT21" s="30"/>
      <c r="GU21" s="30"/>
      <c r="GV21" s="30"/>
      <c r="GW21" s="30"/>
      <c r="GX21" s="30"/>
      <c r="GY21" s="30"/>
      <c r="GZ21" s="30"/>
      <c r="HA21" s="30"/>
      <c r="HB21" s="30"/>
      <c r="HC21" s="30"/>
      <c r="HD21" s="30"/>
      <c r="HE21" s="30"/>
      <c r="HF21" s="30"/>
      <c r="HG21" s="30"/>
      <c r="HH21" s="30"/>
      <c r="HI21" s="30"/>
      <c r="HJ21" s="30"/>
      <c r="HK21" s="30"/>
      <c r="HL21" s="30"/>
      <c r="HM21" s="30"/>
      <c r="HN21" s="30"/>
      <c r="HO21" s="30"/>
      <c r="HP21" s="30"/>
      <c r="HQ21" s="30"/>
      <c r="HR21" s="30"/>
      <c r="HS21" s="30"/>
      <c r="HT21" s="30"/>
      <c r="HU21" s="30"/>
      <c r="HV21" s="30"/>
      <c r="HW21" s="30"/>
      <c r="HX21" s="30"/>
      <c r="HY21" s="30"/>
      <c r="HZ21" s="30"/>
      <c r="IA21" s="30"/>
      <c r="IB21" s="30"/>
      <c r="IC21" s="30"/>
      <c r="ID21" s="30"/>
      <c r="IE21" s="30"/>
      <c r="IF21" s="30"/>
      <c r="IG21" s="30"/>
      <c r="IH21" s="30"/>
      <c r="II21" s="30"/>
      <c r="IJ21" s="30"/>
      <c r="IK21" s="30"/>
      <c r="IL21" s="30"/>
      <c r="IM21" s="30"/>
      <c r="IN21" s="30"/>
      <c r="IO21" s="30"/>
      <c r="IP21" s="30"/>
      <c r="IQ21" s="30"/>
      <c r="IR21" s="30"/>
      <c r="IS21" s="30"/>
      <c r="IT21" s="30"/>
      <c r="IU21" s="30"/>
      <c r="IV21" s="30"/>
    </row>
    <row r="22" spans="1:256">
      <c r="A22" s="469" t="s">
        <v>109</v>
      </c>
      <c r="B22" s="417"/>
      <c r="C22" s="436"/>
      <c r="D22" s="33"/>
      <c r="E22" s="258"/>
      <c r="F22" s="258"/>
      <c r="G22" s="258"/>
      <c r="H22" s="258"/>
      <c r="I22" s="258"/>
      <c r="J22" s="258"/>
      <c r="K22" s="258"/>
      <c r="L22" s="258"/>
      <c r="M22" s="258"/>
      <c r="N22" s="258"/>
      <c r="O22" s="258"/>
      <c r="P22" s="258"/>
      <c r="Q22" s="258"/>
      <c r="R22" s="258"/>
      <c r="S22" s="258"/>
      <c r="T22" s="258"/>
      <c r="U22" s="258"/>
      <c r="V22" s="258"/>
      <c r="W22" s="258"/>
      <c r="X22" s="258"/>
      <c r="Y22" s="258"/>
      <c r="Z22" s="258"/>
      <c r="AA22" s="258"/>
    </row>
    <row r="23" spans="1:256">
      <c r="A23" s="478" t="s">
        <v>184</v>
      </c>
      <c r="B23" s="402"/>
      <c r="C23" s="403"/>
      <c r="D23" s="3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71"/>
      <c r="AC23" s="271"/>
      <c r="AD23" s="271"/>
      <c r="AE23" s="271"/>
      <c r="AF23" s="271"/>
      <c r="AG23" s="271"/>
      <c r="AH23" s="271"/>
      <c r="AI23" s="271"/>
      <c r="AJ23" s="271"/>
      <c r="AK23" s="271"/>
      <c r="AL23" s="271"/>
      <c r="AM23" s="271"/>
      <c r="AN23" s="271"/>
      <c r="AO23" s="271"/>
      <c r="AP23" s="271"/>
      <c r="AQ23" s="271"/>
      <c r="AR23" s="271"/>
      <c r="AS23" s="271"/>
      <c r="AT23" s="271"/>
      <c r="AU23" s="271"/>
      <c r="AV23" s="271"/>
      <c r="AW23" s="271"/>
      <c r="AX23" s="271"/>
      <c r="AY23" s="271"/>
      <c r="AZ23" s="271"/>
      <c r="BA23" s="271"/>
      <c r="BB23" s="271"/>
      <c r="BC23" s="271"/>
    </row>
    <row r="24" spans="1:256">
      <c r="A24" s="479" t="s">
        <v>114</v>
      </c>
      <c r="B24" s="405"/>
      <c r="C24" s="406"/>
      <c r="D24" s="31"/>
      <c r="E24" s="284"/>
    </row>
    <row r="25" spans="1:256">
      <c r="A25" s="480" t="s">
        <v>202</v>
      </c>
      <c r="B25" s="391" t="e">
        <f>(-5.42*B11^3)+(234.6*B11^2)+(16020*B11)+13997</f>
        <v>#DIV/0!</v>
      </c>
      <c r="C25" s="198" t="s">
        <v>294</v>
      </c>
      <c r="D25" s="31"/>
      <c r="E25" s="284"/>
    </row>
    <row r="26" spans="1:256">
      <c r="A26" s="481" t="s">
        <v>203</v>
      </c>
      <c r="B26" s="395" t="e">
        <f>B25*使用者输入值!B24</f>
        <v>#DIV/0!</v>
      </c>
      <c r="C26" s="396" t="s">
        <v>204</v>
      </c>
      <c r="D26" s="42"/>
      <c r="E26" s="280"/>
      <c r="F26" s="281"/>
    </row>
    <row r="27" spans="1:256">
      <c r="A27" s="479" t="s">
        <v>185</v>
      </c>
      <c r="B27" s="395"/>
      <c r="C27" s="396"/>
      <c r="D27" s="42"/>
      <c r="E27" s="285"/>
      <c r="F27" s="282"/>
    </row>
    <row r="28" spans="1:256">
      <c r="A28" s="481" t="s">
        <v>205</v>
      </c>
      <c r="B28" s="423">
        <f>B9*B14</f>
        <v>0</v>
      </c>
      <c r="C28" s="396" t="s">
        <v>206</v>
      </c>
      <c r="D28" s="42"/>
      <c r="E28" s="285"/>
      <c r="F28" s="282"/>
    </row>
    <row r="29" spans="1:256">
      <c r="A29" s="472" t="s">
        <v>186</v>
      </c>
      <c r="B29" s="395">
        <f>B28*(使用者输入值!B25*1000)</f>
        <v>0</v>
      </c>
      <c r="C29" s="396" t="s">
        <v>204</v>
      </c>
      <c r="D29" s="42"/>
      <c r="E29" s="280"/>
      <c r="F29" s="281"/>
    </row>
    <row r="30" spans="1:256">
      <c r="A30" s="482" t="s">
        <v>176</v>
      </c>
      <c r="B30" s="490" t="e">
        <f>B26+B29</f>
        <v>#DIV/0!</v>
      </c>
      <c r="C30" s="396"/>
      <c r="D30" s="42"/>
      <c r="E30" s="281"/>
      <c r="F30" s="281"/>
    </row>
    <row r="31" spans="1:256">
      <c r="A31" s="469" t="s">
        <v>117</v>
      </c>
      <c r="B31" s="155"/>
      <c r="C31" s="155"/>
      <c r="D31" s="20"/>
    </row>
    <row r="32" spans="1:256" ht="28.8">
      <c r="A32" s="479" t="s">
        <v>118</v>
      </c>
      <c r="B32" s="416" t="s">
        <v>537</v>
      </c>
      <c r="C32" s="208" t="s">
        <v>190</v>
      </c>
      <c r="D32" s="7"/>
    </row>
    <row r="33" spans="1:4">
      <c r="A33" s="472" t="s">
        <v>83</v>
      </c>
      <c r="B33" s="197">
        <f>使用者输入值!B44</f>
        <v>0.93809523809523798</v>
      </c>
      <c r="C33" s="391" t="e">
        <f t="shared" ref="C33:C38" si="0">B33*$B$25</f>
        <v>#DIV/0!</v>
      </c>
      <c r="D33" s="7" t="s">
        <v>187</v>
      </c>
    </row>
    <row r="34" spans="1:4">
      <c r="A34" s="472" t="s">
        <v>54</v>
      </c>
      <c r="B34" s="197">
        <f>使用者输入值!B46</f>
        <v>1.6809523809523808E-3</v>
      </c>
      <c r="C34" s="391" t="e">
        <f t="shared" si="0"/>
        <v>#DIV/0!</v>
      </c>
      <c r="D34" s="7" t="s">
        <v>187</v>
      </c>
    </row>
    <row r="35" spans="1:4">
      <c r="A35" s="472" t="s">
        <v>89</v>
      </c>
      <c r="B35" s="197">
        <f>使用者输入值!B47</f>
        <v>5.8952380952380957E-3</v>
      </c>
      <c r="C35" s="391" t="e">
        <f t="shared" si="0"/>
        <v>#DIV/0!</v>
      </c>
      <c r="D35" s="7" t="s">
        <v>187</v>
      </c>
    </row>
    <row r="36" spans="1:4">
      <c r="A36" s="471" t="s">
        <v>56</v>
      </c>
      <c r="B36" s="197">
        <f>使用者输入值!B48</f>
        <v>6.5238095238095235E-4</v>
      </c>
      <c r="C36" s="391" t="e">
        <f t="shared" si="0"/>
        <v>#DIV/0!</v>
      </c>
      <c r="D36" s="7" t="s">
        <v>187</v>
      </c>
    </row>
    <row r="37" spans="1:4">
      <c r="A37" s="471" t="s">
        <v>270</v>
      </c>
      <c r="B37" s="197">
        <f>使用者输入值!B49</f>
        <v>4.0476190476190473E-4</v>
      </c>
      <c r="C37" s="391" t="e">
        <f t="shared" si="0"/>
        <v>#DIV/0!</v>
      </c>
      <c r="D37" s="7" t="s">
        <v>187</v>
      </c>
    </row>
    <row r="38" spans="1:4">
      <c r="A38" s="471" t="s">
        <v>120</v>
      </c>
      <c r="B38" s="197">
        <f>使用者输入值!B50</f>
        <v>1.6666666666666666E-4</v>
      </c>
      <c r="C38" s="391" t="e">
        <f t="shared" si="0"/>
        <v>#DIV/0!</v>
      </c>
      <c r="D38" s="7" t="s">
        <v>187</v>
      </c>
    </row>
    <row r="39" spans="1:4">
      <c r="A39" s="471"/>
      <c r="B39" s="197"/>
      <c r="C39" s="197"/>
      <c r="D39" s="7"/>
    </row>
    <row r="40" spans="1:4" ht="28.8">
      <c r="A40" s="479" t="s">
        <v>189</v>
      </c>
      <c r="B40" s="208" t="s">
        <v>540</v>
      </c>
      <c r="C40" s="208" t="s">
        <v>190</v>
      </c>
      <c r="D40" s="7"/>
    </row>
    <row r="41" spans="1:4">
      <c r="A41" s="472" t="s">
        <v>89</v>
      </c>
      <c r="B41" s="197">
        <f>通用假设!B50</f>
        <v>0.02</v>
      </c>
      <c r="C41" s="391">
        <f>B41*$B$28</f>
        <v>0</v>
      </c>
      <c r="D41" s="7" t="s">
        <v>187</v>
      </c>
    </row>
    <row r="42" spans="1:4">
      <c r="A42" s="472" t="s">
        <v>54</v>
      </c>
      <c r="B42" s="197">
        <f>通用假设!B51</f>
        <v>1.6E-2</v>
      </c>
      <c r="C42" s="391">
        <f t="shared" ref="C42:C52" si="1">B42*$B$28</f>
        <v>0</v>
      </c>
      <c r="D42" s="7" t="s">
        <v>187</v>
      </c>
    </row>
    <row r="43" spans="1:4">
      <c r="A43" s="472" t="s">
        <v>120</v>
      </c>
      <c r="B43" s="197">
        <f>通用假设!B52</f>
        <v>3.4000000000000002E-2</v>
      </c>
      <c r="C43" s="391">
        <f t="shared" si="1"/>
        <v>0</v>
      </c>
      <c r="D43" s="7" t="s">
        <v>187</v>
      </c>
    </row>
    <row r="44" spans="1:4">
      <c r="A44" s="472" t="s">
        <v>56</v>
      </c>
      <c r="B44" s="197">
        <f>通用假设!B53</f>
        <v>3.0000000000000001E-3</v>
      </c>
      <c r="C44" s="391">
        <f t="shared" si="1"/>
        <v>0</v>
      </c>
      <c r="D44" s="7" t="s">
        <v>187</v>
      </c>
    </row>
    <row r="45" spans="1:4">
      <c r="A45" s="472" t="s">
        <v>121</v>
      </c>
      <c r="B45" s="197">
        <f>通用假设!B54</f>
        <v>9.2799999999999994</v>
      </c>
      <c r="C45" s="391">
        <f t="shared" si="1"/>
        <v>0</v>
      </c>
      <c r="D45" s="7" t="s">
        <v>187</v>
      </c>
    </row>
    <row r="46" spans="1:4">
      <c r="A46" s="472" t="s">
        <v>58</v>
      </c>
      <c r="B46" s="197">
        <f>通用假设!B55</f>
        <v>1.48</v>
      </c>
      <c r="C46" s="391">
        <f t="shared" si="1"/>
        <v>0</v>
      </c>
      <c r="D46" s="7" t="s">
        <v>187</v>
      </c>
    </row>
    <row r="47" spans="1:4">
      <c r="A47" s="472" t="s">
        <v>59</v>
      </c>
      <c r="B47" s="197">
        <f>通用假设!B56</f>
        <v>1.67</v>
      </c>
      <c r="C47" s="391">
        <f t="shared" si="1"/>
        <v>0</v>
      </c>
      <c r="D47" s="7" t="s">
        <v>187</v>
      </c>
    </row>
    <row r="48" spans="1:4">
      <c r="A48" s="472" t="s">
        <v>122</v>
      </c>
      <c r="B48" s="197">
        <f>通用假设!B57</f>
        <v>0.53900000000000003</v>
      </c>
      <c r="C48" s="391">
        <f t="shared" si="1"/>
        <v>0</v>
      </c>
      <c r="D48" s="7" t="s">
        <v>187</v>
      </c>
    </row>
    <row r="49" spans="1:4">
      <c r="A49" s="472" t="s">
        <v>453</v>
      </c>
      <c r="B49" s="197">
        <f>通用假设!B58</f>
        <v>13</v>
      </c>
      <c r="C49" s="391">
        <f t="shared" si="1"/>
        <v>0</v>
      </c>
      <c r="D49" s="7" t="s">
        <v>187</v>
      </c>
    </row>
    <row r="50" spans="1:4" ht="28.8">
      <c r="A50" s="420" t="s">
        <v>114</v>
      </c>
      <c r="B50" s="417" t="s">
        <v>493</v>
      </c>
      <c r="C50" s="417" t="s">
        <v>190</v>
      </c>
      <c r="D50" s="17"/>
    </row>
    <row r="51" spans="1:4">
      <c r="A51" s="472" t="s">
        <v>203</v>
      </c>
      <c r="B51" s="157">
        <f>通用假设!B60</f>
        <v>6</v>
      </c>
      <c r="C51" s="391">
        <f t="shared" si="1"/>
        <v>0</v>
      </c>
      <c r="D51" s="7" t="s">
        <v>294</v>
      </c>
    </row>
    <row r="52" spans="1:4">
      <c r="A52" s="483" t="s">
        <v>454</v>
      </c>
      <c r="B52" s="199">
        <f>通用假设!B61</f>
        <v>162</v>
      </c>
      <c r="C52" s="426">
        <f t="shared" si="1"/>
        <v>0</v>
      </c>
      <c r="D52" s="9" t="s">
        <v>450</v>
      </c>
    </row>
    <row r="54" spans="1:4">
      <c r="A54" s="469" t="s">
        <v>255</v>
      </c>
      <c r="B54" s="469"/>
      <c r="C54" s="202"/>
    </row>
    <row r="55" spans="1:4">
      <c r="A55" s="418" t="s">
        <v>124</v>
      </c>
      <c r="B55" s="151" t="s">
        <v>187</v>
      </c>
      <c r="C55" s="203"/>
    </row>
    <row r="56" spans="1:4">
      <c r="A56" s="472" t="s">
        <v>89</v>
      </c>
      <c r="B56" s="421" t="e">
        <f>C41+C35</f>
        <v>#DIV/0!</v>
      </c>
      <c r="C56" s="200"/>
    </row>
    <row r="57" spans="1:4">
      <c r="A57" s="472" t="s">
        <v>54</v>
      </c>
      <c r="B57" s="421" t="e">
        <f>C42+C34</f>
        <v>#DIV/0!</v>
      </c>
      <c r="C57" s="200"/>
    </row>
    <row r="58" spans="1:4">
      <c r="A58" s="472" t="s">
        <v>120</v>
      </c>
      <c r="B58" s="421" t="e">
        <f>C43+C38</f>
        <v>#DIV/0!</v>
      </c>
      <c r="C58" s="200"/>
    </row>
    <row r="59" spans="1:4">
      <c r="A59" s="472" t="s">
        <v>56</v>
      </c>
      <c r="B59" s="421" t="e">
        <f>C44+C36</f>
        <v>#DIV/0!</v>
      </c>
      <c r="C59" s="200"/>
    </row>
    <row r="60" spans="1:4">
      <c r="A60" s="472" t="s">
        <v>270</v>
      </c>
      <c r="B60" s="421" t="e">
        <f>C37</f>
        <v>#DIV/0!</v>
      </c>
      <c r="C60" s="200"/>
    </row>
    <row r="61" spans="1:4">
      <c r="A61" s="472" t="s">
        <v>121</v>
      </c>
      <c r="B61" s="421" t="e">
        <f>C45+C33</f>
        <v>#DIV/0!</v>
      </c>
      <c r="C61" s="200"/>
    </row>
    <row r="62" spans="1:4">
      <c r="A62" s="472" t="s">
        <v>58</v>
      </c>
      <c r="B62" s="421">
        <f>C46</f>
        <v>0</v>
      </c>
      <c r="C62" s="200"/>
    </row>
    <row r="63" spans="1:4">
      <c r="A63" s="472" t="s">
        <v>59</v>
      </c>
      <c r="B63" s="421">
        <f>C47</f>
        <v>0</v>
      </c>
      <c r="C63" s="200"/>
    </row>
    <row r="64" spans="1:4">
      <c r="A64" s="472" t="s">
        <v>122</v>
      </c>
      <c r="B64" s="421">
        <f>C48</f>
        <v>0</v>
      </c>
      <c r="C64" s="200"/>
    </row>
    <row r="65" spans="1:256">
      <c r="A65" s="484" t="s">
        <v>453</v>
      </c>
      <c r="B65" s="421" t="e">
        <f>SUM(B60:B64)</f>
        <v>#DIV/0!</v>
      </c>
      <c r="C65" s="200"/>
    </row>
    <row r="66" spans="1:256">
      <c r="A66" s="418" t="s">
        <v>125</v>
      </c>
      <c r="B66" s="385"/>
      <c r="C66" s="200"/>
    </row>
    <row r="67" spans="1:256">
      <c r="A67" s="472" t="s">
        <v>455</v>
      </c>
      <c r="B67" s="421" t="e">
        <f>C51+B25</f>
        <v>#DIV/0!</v>
      </c>
      <c r="C67" s="200"/>
    </row>
    <row r="68" spans="1:256">
      <c r="A68" s="483" t="s">
        <v>456</v>
      </c>
      <c r="B68" s="457">
        <f>C52</f>
        <v>0</v>
      </c>
      <c r="C68" s="200"/>
    </row>
    <row r="69" spans="1:256" s="239" customFormat="1">
      <c r="A69" s="485"/>
      <c r="B69" s="266"/>
      <c r="C69" s="266"/>
      <c r="D69" s="267"/>
      <c r="E69" s="267"/>
      <c r="F69" s="267"/>
      <c r="G69" s="267"/>
      <c r="H69" s="267"/>
      <c r="I69" s="267"/>
      <c r="J69" s="267"/>
      <c r="K69" s="267"/>
      <c r="L69" s="267"/>
      <c r="M69" s="267"/>
      <c r="N69" s="267"/>
      <c r="O69" s="267"/>
      <c r="P69" s="267"/>
      <c r="Q69" s="267"/>
      <c r="R69" s="267"/>
      <c r="S69" s="267"/>
    </row>
    <row r="70" spans="1:256" s="239" customFormat="1">
      <c r="A70" s="486"/>
      <c r="B70" s="266"/>
      <c r="C70" s="269"/>
      <c r="D70" s="267"/>
      <c r="E70" s="267"/>
      <c r="F70" s="267"/>
      <c r="G70" s="267"/>
      <c r="H70" s="267"/>
      <c r="I70" s="267"/>
      <c r="J70" s="267"/>
      <c r="K70" s="267"/>
      <c r="L70" s="267"/>
      <c r="M70" s="267"/>
      <c r="N70" s="267"/>
      <c r="O70" s="267"/>
      <c r="P70" s="267"/>
      <c r="Q70" s="267"/>
      <c r="R70" s="267"/>
      <c r="S70" s="267"/>
    </row>
    <row r="71" spans="1:256" s="239" customFormat="1">
      <c r="A71" s="486"/>
      <c r="B71" s="266"/>
      <c r="C71" s="266"/>
      <c r="D71" s="267"/>
      <c r="E71" s="270"/>
      <c r="F71" s="267"/>
      <c r="G71" s="267"/>
      <c r="H71" s="267"/>
      <c r="I71" s="267"/>
      <c r="J71" s="267"/>
      <c r="K71" s="267"/>
      <c r="L71" s="267"/>
      <c r="M71" s="267"/>
      <c r="N71" s="267"/>
      <c r="O71" s="267"/>
      <c r="P71" s="267"/>
      <c r="Q71" s="267"/>
      <c r="R71" s="267"/>
      <c r="S71" s="267"/>
    </row>
    <row r="72" spans="1:256" s="239" customFormat="1">
      <c r="A72" s="487"/>
      <c r="B72" s="266"/>
      <c r="C72" s="266"/>
      <c r="D72" s="267"/>
      <c r="E72" s="267"/>
      <c r="F72" s="267"/>
      <c r="G72" s="267"/>
      <c r="H72" s="267"/>
      <c r="I72" s="267"/>
      <c r="J72" s="267"/>
      <c r="K72" s="267"/>
      <c r="L72" s="267"/>
      <c r="M72" s="267"/>
      <c r="N72" s="267"/>
      <c r="O72" s="267"/>
      <c r="P72" s="267"/>
      <c r="Q72" s="267"/>
      <c r="R72" s="267"/>
      <c r="S72" s="267"/>
    </row>
    <row r="73" spans="1:256" s="239" customFormat="1">
      <c r="A73" s="487"/>
      <c r="B73" s="266"/>
      <c r="C73" s="266"/>
      <c r="D73" s="267"/>
      <c r="E73" s="267"/>
      <c r="F73" s="267"/>
      <c r="G73" s="267"/>
      <c r="H73" s="267"/>
      <c r="I73" s="267"/>
      <c r="J73" s="267"/>
      <c r="K73" s="267"/>
      <c r="L73" s="267"/>
      <c r="M73" s="267"/>
      <c r="N73" s="267"/>
      <c r="O73" s="267"/>
      <c r="P73" s="267"/>
      <c r="Q73" s="267"/>
      <c r="R73" s="267"/>
      <c r="S73" s="267"/>
    </row>
    <row r="74" spans="1:256" s="239" customFormat="1">
      <c r="A74" s="487"/>
      <c r="B74" s="266"/>
      <c r="C74" s="266"/>
      <c r="D74" s="267"/>
      <c r="E74" s="267"/>
      <c r="F74" s="267"/>
      <c r="G74" s="267"/>
      <c r="H74" s="267"/>
      <c r="I74" s="267"/>
      <c r="J74" s="267"/>
      <c r="K74" s="267"/>
      <c r="L74" s="267"/>
      <c r="M74" s="267"/>
      <c r="N74" s="267"/>
      <c r="O74" s="267"/>
      <c r="P74" s="267"/>
      <c r="Q74" s="267"/>
      <c r="R74" s="267"/>
      <c r="S74" s="267"/>
    </row>
    <row r="75" spans="1:256" s="239" customFormat="1">
      <c r="A75" s="487"/>
      <c r="B75" s="266"/>
      <c r="C75" s="266"/>
      <c r="D75" s="267"/>
      <c r="E75" s="267"/>
      <c r="F75" s="267"/>
      <c r="G75" s="267"/>
      <c r="H75" s="267"/>
      <c r="I75" s="267"/>
      <c r="J75" s="267"/>
      <c r="K75" s="267"/>
      <c r="L75" s="267"/>
      <c r="M75" s="267"/>
      <c r="N75" s="267"/>
      <c r="O75" s="267"/>
      <c r="P75" s="267"/>
      <c r="Q75" s="267"/>
      <c r="R75" s="267"/>
      <c r="S75" s="267"/>
    </row>
    <row r="76" spans="1:256" s="239" customFormat="1">
      <c r="A76" s="487"/>
      <c r="B76" s="266"/>
      <c r="C76" s="266"/>
      <c r="D76" s="267"/>
      <c r="E76" s="267"/>
      <c r="F76" s="267"/>
      <c r="G76" s="267"/>
      <c r="H76" s="267"/>
      <c r="I76" s="267"/>
      <c r="J76" s="267"/>
      <c r="K76" s="267"/>
      <c r="L76" s="267"/>
      <c r="M76" s="267"/>
      <c r="N76" s="267"/>
      <c r="O76" s="267"/>
      <c r="P76" s="267"/>
      <c r="Q76" s="267"/>
      <c r="R76" s="267"/>
      <c r="S76" s="267"/>
    </row>
    <row r="77" spans="1:256" s="239" customFormat="1">
      <c r="A77" s="485"/>
      <c r="B77" s="266"/>
      <c r="C77" s="266"/>
      <c r="D77" s="267"/>
      <c r="E77" s="267"/>
      <c r="F77" s="267"/>
      <c r="G77" s="267"/>
      <c r="H77" s="267"/>
      <c r="I77" s="267"/>
      <c r="J77" s="267"/>
      <c r="K77" s="267"/>
      <c r="L77" s="267"/>
      <c r="M77" s="267"/>
      <c r="N77" s="267"/>
      <c r="O77" s="267"/>
      <c r="P77" s="267"/>
      <c r="Q77" s="267"/>
      <c r="R77" s="267"/>
      <c r="S77" s="267"/>
    </row>
    <row r="78" spans="1:256" s="239" customFormat="1">
      <c r="A78" s="487"/>
      <c r="B78" s="266"/>
      <c r="C78" s="266"/>
      <c r="D78" s="267"/>
      <c r="E78" s="267"/>
      <c r="F78" s="267"/>
      <c r="G78" s="267"/>
      <c r="H78" s="267"/>
      <c r="I78" s="267"/>
      <c r="J78" s="267"/>
      <c r="K78" s="267"/>
      <c r="L78" s="267"/>
      <c r="M78" s="267"/>
      <c r="N78" s="267"/>
      <c r="O78" s="267"/>
      <c r="P78" s="267"/>
      <c r="Q78" s="267"/>
      <c r="R78" s="267"/>
      <c r="S78" s="267"/>
      <c r="BD78" s="271"/>
      <c r="BE78" s="271"/>
      <c r="BF78" s="271"/>
      <c r="BG78" s="271"/>
      <c r="BH78" s="271"/>
      <c r="BI78" s="271"/>
      <c r="BJ78" s="271"/>
      <c r="BK78" s="271"/>
      <c r="BL78" s="271"/>
      <c r="BM78" s="271"/>
      <c r="BN78" s="271"/>
      <c r="BO78" s="271"/>
      <c r="BP78" s="271"/>
      <c r="BQ78" s="271"/>
      <c r="BR78" s="271"/>
      <c r="BS78" s="271"/>
      <c r="BT78" s="271"/>
      <c r="BU78" s="271"/>
      <c r="BV78" s="271"/>
      <c r="BW78" s="271"/>
      <c r="BX78" s="271"/>
      <c r="BY78" s="271"/>
      <c r="BZ78" s="271"/>
      <c r="CA78" s="271"/>
      <c r="CB78" s="271"/>
      <c r="CC78" s="271"/>
      <c r="CD78" s="271"/>
      <c r="CE78" s="271"/>
      <c r="CF78" s="271"/>
      <c r="CG78" s="271"/>
      <c r="CH78" s="271"/>
      <c r="CI78" s="271"/>
      <c r="CJ78" s="271"/>
      <c r="CK78" s="271"/>
      <c r="CL78" s="271"/>
      <c r="CM78" s="271"/>
      <c r="CN78" s="271"/>
      <c r="CO78" s="271"/>
      <c r="CP78" s="271"/>
      <c r="CQ78" s="271"/>
      <c r="CR78" s="271"/>
      <c r="CS78" s="271"/>
      <c r="CT78" s="271"/>
      <c r="CU78" s="271"/>
      <c r="CV78" s="271"/>
      <c r="CW78" s="271"/>
      <c r="CX78" s="271"/>
      <c r="CY78" s="271"/>
      <c r="CZ78" s="271"/>
      <c r="DA78" s="271"/>
      <c r="DB78" s="271"/>
      <c r="DC78" s="271"/>
      <c r="DD78" s="271"/>
      <c r="DE78" s="271"/>
      <c r="DF78" s="271"/>
      <c r="DG78" s="271"/>
      <c r="DH78" s="271"/>
      <c r="DI78" s="271"/>
      <c r="DJ78" s="271"/>
      <c r="DK78" s="271"/>
      <c r="DL78" s="271"/>
      <c r="DM78" s="271"/>
      <c r="DN78" s="271"/>
      <c r="DO78" s="271"/>
      <c r="DP78" s="271"/>
      <c r="DQ78" s="271"/>
      <c r="DR78" s="271"/>
      <c r="DS78" s="271"/>
      <c r="DT78" s="271"/>
      <c r="DU78" s="271"/>
      <c r="DV78" s="271"/>
      <c r="DW78" s="271"/>
      <c r="DX78" s="271"/>
      <c r="DY78" s="271"/>
      <c r="DZ78" s="271"/>
      <c r="EA78" s="271"/>
      <c r="EB78" s="271"/>
      <c r="EC78" s="271"/>
      <c r="ED78" s="271"/>
      <c r="EE78" s="271"/>
      <c r="EF78" s="271"/>
      <c r="EG78" s="271"/>
      <c r="EH78" s="271"/>
      <c r="EI78" s="271"/>
      <c r="EJ78" s="271"/>
      <c r="EK78" s="271"/>
      <c r="EL78" s="271"/>
      <c r="EM78" s="271"/>
      <c r="EN78" s="271"/>
      <c r="EO78" s="271"/>
      <c r="EP78" s="271"/>
      <c r="EQ78" s="271"/>
      <c r="ER78" s="271"/>
      <c r="ES78" s="271"/>
      <c r="ET78" s="271"/>
      <c r="EU78" s="271"/>
      <c r="EV78" s="271"/>
      <c r="EW78" s="271"/>
      <c r="EX78" s="271"/>
      <c r="EY78" s="271"/>
      <c r="EZ78" s="271"/>
      <c r="FA78" s="271"/>
      <c r="FB78" s="271"/>
      <c r="FC78" s="271"/>
      <c r="FD78" s="271"/>
      <c r="FE78" s="271"/>
      <c r="FF78" s="271"/>
      <c r="FG78" s="271"/>
      <c r="FH78" s="271"/>
      <c r="FI78" s="271"/>
      <c r="FJ78" s="271"/>
      <c r="FK78" s="271"/>
      <c r="FL78" s="271"/>
      <c r="FM78" s="271"/>
      <c r="FN78" s="271"/>
      <c r="FO78" s="271"/>
      <c r="FP78" s="271"/>
      <c r="FQ78" s="271"/>
      <c r="FR78" s="271"/>
      <c r="FS78" s="271"/>
      <c r="FT78" s="271"/>
      <c r="FU78" s="271"/>
      <c r="FV78" s="271"/>
      <c r="FW78" s="271"/>
      <c r="FX78" s="271"/>
      <c r="FY78" s="271"/>
      <c r="FZ78" s="271"/>
      <c r="GA78" s="271"/>
      <c r="GB78" s="271"/>
      <c r="GC78" s="271"/>
      <c r="GD78" s="271"/>
      <c r="GE78" s="271"/>
      <c r="GF78" s="271"/>
      <c r="GG78" s="271"/>
      <c r="GH78" s="271"/>
      <c r="GI78" s="271"/>
      <c r="GJ78" s="271"/>
      <c r="GK78" s="271"/>
      <c r="GL78" s="271"/>
      <c r="GM78" s="271"/>
      <c r="GN78" s="271"/>
      <c r="GO78" s="271"/>
      <c r="GP78" s="271"/>
      <c r="GQ78" s="271"/>
      <c r="GR78" s="271"/>
      <c r="GS78" s="271"/>
      <c r="GT78" s="271"/>
      <c r="GU78" s="271"/>
      <c r="GV78" s="271"/>
      <c r="GW78" s="271"/>
      <c r="GX78" s="271"/>
      <c r="GY78" s="271"/>
      <c r="GZ78" s="271"/>
      <c r="HA78" s="271"/>
      <c r="HB78" s="271"/>
      <c r="HC78" s="271"/>
      <c r="HD78" s="271"/>
      <c r="HE78" s="271"/>
      <c r="HF78" s="271"/>
      <c r="HG78" s="271"/>
      <c r="HH78" s="271"/>
      <c r="HI78" s="271"/>
      <c r="HJ78" s="271"/>
      <c r="HK78" s="271"/>
      <c r="HL78" s="271"/>
      <c r="HM78" s="271"/>
      <c r="HN78" s="271"/>
      <c r="HO78" s="271"/>
      <c r="HP78" s="271"/>
      <c r="HQ78" s="271"/>
      <c r="HR78" s="271"/>
      <c r="HS78" s="271"/>
      <c r="HT78" s="271"/>
      <c r="HU78" s="271"/>
      <c r="HV78" s="271"/>
      <c r="HW78" s="271"/>
      <c r="HX78" s="271"/>
      <c r="HY78" s="271"/>
      <c r="HZ78" s="271"/>
      <c r="IA78" s="271"/>
      <c r="IB78" s="271"/>
      <c r="IC78" s="271"/>
      <c r="ID78" s="271"/>
      <c r="IE78" s="271"/>
      <c r="IF78" s="271"/>
      <c r="IG78" s="271"/>
      <c r="IH78" s="271"/>
      <c r="II78" s="271"/>
      <c r="IJ78" s="271"/>
      <c r="IK78" s="271"/>
      <c r="IL78" s="271"/>
      <c r="IM78" s="271"/>
      <c r="IN78" s="271"/>
      <c r="IO78" s="271"/>
      <c r="IP78" s="271"/>
      <c r="IQ78" s="271"/>
      <c r="IR78" s="271"/>
      <c r="IS78" s="271"/>
      <c r="IT78" s="271"/>
      <c r="IU78" s="271"/>
      <c r="IV78" s="271"/>
    </row>
    <row r="79" spans="1:256" s="239" customFormat="1">
      <c r="A79" s="487"/>
      <c r="B79" s="266"/>
      <c r="C79" s="266"/>
      <c r="D79" s="267"/>
      <c r="E79" s="267"/>
      <c r="F79" s="267"/>
      <c r="G79" s="267"/>
      <c r="H79" s="267"/>
      <c r="I79" s="267"/>
      <c r="J79" s="267"/>
      <c r="K79" s="267"/>
      <c r="L79" s="267"/>
      <c r="M79" s="267"/>
      <c r="N79" s="267"/>
      <c r="O79" s="267"/>
      <c r="P79" s="267"/>
      <c r="Q79" s="267"/>
      <c r="R79" s="267"/>
      <c r="S79" s="267"/>
    </row>
    <row r="80" spans="1:256" s="239" customFormat="1">
      <c r="A80" s="487"/>
      <c r="B80" s="266"/>
      <c r="C80" s="266"/>
      <c r="D80" s="267"/>
      <c r="E80" s="267"/>
      <c r="F80" s="272"/>
      <c r="G80" s="272"/>
      <c r="H80" s="272"/>
      <c r="I80" s="272"/>
      <c r="J80" s="272"/>
      <c r="K80" s="272"/>
      <c r="L80" s="272"/>
      <c r="M80" s="272"/>
      <c r="N80" s="272"/>
      <c r="O80" s="272"/>
      <c r="P80" s="272"/>
      <c r="Q80" s="272"/>
      <c r="R80" s="272"/>
      <c r="S80" s="272"/>
      <c r="T80" s="271"/>
      <c r="U80" s="271"/>
      <c r="V80" s="271"/>
      <c r="W80" s="271"/>
      <c r="X80" s="271"/>
      <c r="Y80" s="271"/>
      <c r="Z80" s="271"/>
      <c r="AA80" s="271"/>
      <c r="AB80" s="271"/>
      <c r="AC80" s="271"/>
      <c r="AD80" s="271"/>
      <c r="AE80" s="271"/>
      <c r="AF80" s="271"/>
      <c r="AG80" s="271"/>
      <c r="AH80" s="271"/>
      <c r="AI80" s="271"/>
      <c r="AJ80" s="271"/>
      <c r="AK80" s="271"/>
      <c r="AL80" s="271"/>
      <c r="AM80" s="271"/>
      <c r="AN80" s="271"/>
      <c r="AO80" s="271"/>
      <c r="AP80" s="271"/>
      <c r="AQ80" s="271"/>
      <c r="AR80" s="271"/>
      <c r="AS80" s="271"/>
      <c r="AT80" s="271"/>
      <c r="AU80" s="271"/>
      <c r="AV80" s="271"/>
      <c r="AW80" s="271"/>
      <c r="AX80" s="271"/>
      <c r="AY80" s="271"/>
      <c r="AZ80" s="271"/>
      <c r="BA80" s="271"/>
      <c r="BB80" s="271"/>
      <c r="BC80" s="271"/>
    </row>
    <row r="81" spans="1:19" s="239" customFormat="1">
      <c r="A81" s="485"/>
      <c r="B81" s="266"/>
      <c r="C81" s="266"/>
      <c r="D81" s="267"/>
      <c r="E81" s="267"/>
      <c r="F81" s="267"/>
      <c r="G81" s="267"/>
      <c r="H81" s="267"/>
      <c r="I81" s="267"/>
      <c r="J81" s="267"/>
      <c r="K81" s="267"/>
      <c r="L81" s="267"/>
      <c r="M81" s="267"/>
      <c r="N81" s="267"/>
      <c r="O81" s="267"/>
      <c r="P81" s="267"/>
      <c r="Q81" s="267"/>
      <c r="R81" s="267"/>
      <c r="S81" s="267"/>
    </row>
    <row r="82" spans="1:19" s="239" customFormat="1">
      <c r="A82" s="487"/>
      <c r="B82" s="266"/>
      <c r="C82" s="266"/>
      <c r="D82" s="267"/>
      <c r="E82" s="267"/>
      <c r="F82" s="267"/>
      <c r="G82" s="267"/>
      <c r="H82" s="267"/>
      <c r="I82" s="267"/>
      <c r="J82" s="267"/>
      <c r="K82" s="267"/>
      <c r="L82" s="267"/>
      <c r="M82" s="267"/>
      <c r="N82" s="267"/>
      <c r="O82" s="267"/>
      <c r="P82" s="267"/>
      <c r="Q82" s="267"/>
      <c r="R82" s="267"/>
      <c r="S82" s="267"/>
    </row>
    <row r="83" spans="1:19" s="239" customFormat="1">
      <c r="A83" s="488"/>
      <c r="B83" s="266"/>
      <c r="C83" s="266"/>
      <c r="D83" s="267"/>
      <c r="E83" s="267"/>
      <c r="F83" s="267"/>
      <c r="G83" s="274"/>
      <c r="H83" s="267"/>
      <c r="I83" s="267"/>
      <c r="J83" s="267"/>
      <c r="K83" s="267"/>
      <c r="L83" s="267"/>
      <c r="M83" s="267"/>
      <c r="N83" s="267"/>
      <c r="O83" s="267"/>
      <c r="P83" s="267"/>
      <c r="Q83" s="267"/>
      <c r="R83" s="267"/>
      <c r="S83" s="267"/>
    </row>
    <row r="84" spans="1:19" s="239" customFormat="1">
      <c r="A84" s="487"/>
      <c r="B84" s="266"/>
      <c r="C84" s="266"/>
      <c r="D84" s="267"/>
      <c r="E84" s="267"/>
      <c r="F84" s="267"/>
      <c r="G84" s="267"/>
      <c r="H84" s="267"/>
      <c r="I84" s="267"/>
      <c r="J84" s="267"/>
      <c r="K84" s="267"/>
      <c r="L84" s="267"/>
      <c r="M84" s="267"/>
      <c r="N84" s="267"/>
      <c r="O84" s="267"/>
      <c r="P84" s="267"/>
      <c r="Q84" s="267"/>
      <c r="R84" s="267"/>
      <c r="S84" s="267"/>
    </row>
    <row r="85" spans="1:19" s="239" customFormat="1">
      <c r="A85" s="487"/>
      <c r="B85" s="266"/>
      <c r="C85" s="266"/>
      <c r="D85" s="267"/>
      <c r="E85" s="267"/>
      <c r="F85" s="267"/>
      <c r="G85" s="267"/>
      <c r="H85" s="267"/>
      <c r="I85" s="267"/>
      <c r="J85" s="267"/>
      <c r="K85" s="267"/>
      <c r="L85" s="267"/>
      <c r="M85" s="267"/>
      <c r="N85" s="267"/>
      <c r="O85" s="267"/>
      <c r="P85" s="267"/>
      <c r="Q85" s="267"/>
      <c r="R85" s="267"/>
      <c r="S85" s="267"/>
    </row>
    <row r="86" spans="1:19" s="239" customFormat="1">
      <c r="A86" s="487"/>
      <c r="B86" s="266"/>
      <c r="C86" s="266"/>
      <c r="D86" s="267"/>
      <c r="E86" s="267"/>
      <c r="F86" s="267"/>
      <c r="G86" s="267"/>
      <c r="H86" s="267"/>
      <c r="I86" s="267"/>
      <c r="J86" s="267"/>
      <c r="K86" s="267"/>
      <c r="L86" s="267"/>
      <c r="M86" s="267"/>
      <c r="N86" s="267"/>
      <c r="O86" s="267"/>
      <c r="P86" s="267"/>
      <c r="Q86" s="267"/>
      <c r="R86" s="267"/>
      <c r="S86" s="267"/>
    </row>
    <row r="87" spans="1:19" s="239" customFormat="1">
      <c r="A87" s="487"/>
      <c r="B87" s="266"/>
      <c r="C87" s="266"/>
      <c r="D87" s="267"/>
      <c r="E87" s="267"/>
      <c r="F87" s="267"/>
      <c r="G87" s="267"/>
      <c r="H87" s="275"/>
      <c r="I87" s="267"/>
      <c r="J87" s="267"/>
      <c r="K87" s="267"/>
      <c r="L87" s="267"/>
      <c r="M87" s="267"/>
      <c r="N87" s="267"/>
      <c r="O87" s="267"/>
      <c r="P87" s="267"/>
      <c r="Q87" s="267"/>
      <c r="R87" s="267"/>
      <c r="S87" s="267"/>
    </row>
    <row r="88" spans="1:19" s="239" customFormat="1">
      <c r="A88" s="487"/>
      <c r="B88" s="266"/>
      <c r="C88" s="266"/>
      <c r="D88" s="267"/>
      <c r="E88" s="267"/>
      <c r="F88" s="267"/>
      <c r="G88" s="267"/>
      <c r="H88" s="275"/>
      <c r="I88" s="267"/>
      <c r="J88" s="267"/>
      <c r="K88" s="267"/>
      <c r="L88" s="267"/>
      <c r="M88" s="267"/>
      <c r="N88" s="267"/>
      <c r="O88" s="267"/>
      <c r="P88" s="267"/>
      <c r="Q88" s="267"/>
      <c r="R88" s="267"/>
      <c r="S88" s="267"/>
    </row>
    <row r="89" spans="1:19" s="239" customFormat="1">
      <c r="A89" s="487"/>
      <c r="B89" s="266"/>
      <c r="C89" s="266"/>
      <c r="D89" s="267"/>
      <c r="E89" s="267"/>
      <c r="F89" s="267"/>
      <c r="G89" s="267"/>
      <c r="H89" s="275"/>
      <c r="I89" s="267"/>
      <c r="J89" s="267"/>
      <c r="K89" s="267"/>
      <c r="L89" s="267"/>
      <c r="M89" s="267"/>
      <c r="N89" s="267"/>
      <c r="O89" s="267"/>
      <c r="P89" s="267"/>
      <c r="Q89" s="267"/>
      <c r="R89" s="267"/>
      <c r="S89" s="267"/>
    </row>
    <row r="90" spans="1:19" s="239" customFormat="1">
      <c r="A90" s="487"/>
      <c r="B90" s="266"/>
      <c r="C90" s="266"/>
      <c r="D90" s="267"/>
      <c r="E90" s="267"/>
      <c r="F90" s="267"/>
      <c r="G90" s="267"/>
      <c r="H90" s="275"/>
      <c r="I90" s="267"/>
      <c r="J90" s="267"/>
      <c r="K90" s="267"/>
      <c r="L90" s="267"/>
      <c r="M90" s="267"/>
      <c r="N90" s="267"/>
      <c r="O90" s="267"/>
      <c r="P90" s="267"/>
      <c r="Q90" s="267"/>
      <c r="R90" s="267"/>
      <c r="S90" s="267"/>
    </row>
    <row r="91" spans="1:19" s="239" customFormat="1">
      <c r="A91" s="487"/>
      <c r="B91" s="266"/>
      <c r="C91" s="266"/>
      <c r="D91" s="267"/>
      <c r="E91" s="267"/>
      <c r="F91" s="267"/>
      <c r="G91" s="267"/>
      <c r="H91" s="267"/>
      <c r="I91" s="267"/>
      <c r="J91" s="267"/>
      <c r="K91" s="267"/>
      <c r="L91" s="267"/>
      <c r="M91" s="267"/>
      <c r="N91" s="267"/>
      <c r="O91" s="267"/>
      <c r="P91" s="267"/>
      <c r="Q91" s="267"/>
      <c r="R91" s="267"/>
      <c r="S91" s="267"/>
    </row>
    <row r="92" spans="1:19" s="239" customFormat="1">
      <c r="A92" s="487"/>
      <c r="B92" s="266"/>
      <c r="C92" s="266"/>
      <c r="D92" s="267"/>
      <c r="E92" s="267"/>
      <c r="F92" s="267"/>
      <c r="G92" s="267"/>
      <c r="H92" s="267"/>
      <c r="I92" s="267"/>
      <c r="J92" s="267"/>
      <c r="K92" s="267"/>
      <c r="L92" s="267"/>
      <c r="M92" s="267"/>
      <c r="N92" s="267"/>
      <c r="O92" s="267"/>
      <c r="P92" s="267"/>
      <c r="Q92" s="267"/>
      <c r="R92" s="267"/>
      <c r="S92" s="267"/>
    </row>
    <row r="93" spans="1:19" s="239" customFormat="1">
      <c r="A93" s="487"/>
      <c r="B93" s="266"/>
      <c r="C93" s="266"/>
      <c r="D93" s="267"/>
      <c r="E93" s="267"/>
      <c r="F93" s="267"/>
      <c r="G93" s="267"/>
      <c r="H93" s="267"/>
      <c r="I93" s="267"/>
      <c r="J93" s="267"/>
      <c r="K93" s="267"/>
      <c r="L93" s="267"/>
      <c r="M93" s="267"/>
      <c r="N93" s="267"/>
      <c r="O93" s="267"/>
      <c r="P93" s="267"/>
      <c r="Q93" s="267"/>
      <c r="R93" s="267"/>
      <c r="S93" s="267"/>
    </row>
    <row r="94" spans="1:19" s="239" customFormat="1">
      <c r="A94" s="487"/>
      <c r="B94" s="266"/>
      <c r="C94" s="266"/>
      <c r="D94" s="267"/>
      <c r="E94" s="267"/>
      <c r="F94" s="267"/>
      <c r="G94" s="267"/>
      <c r="H94" s="267"/>
      <c r="I94" s="267"/>
      <c r="J94" s="267"/>
      <c r="K94" s="267"/>
      <c r="L94" s="267"/>
      <c r="M94" s="267"/>
      <c r="N94" s="267"/>
      <c r="O94" s="267"/>
      <c r="P94" s="267"/>
      <c r="Q94" s="267"/>
      <c r="R94" s="267"/>
      <c r="S94" s="267"/>
    </row>
    <row r="95" spans="1:19" s="239" customFormat="1">
      <c r="A95" s="487"/>
      <c r="B95" s="266"/>
      <c r="C95" s="266"/>
      <c r="D95" s="267"/>
      <c r="E95" s="267"/>
      <c r="F95" s="267"/>
      <c r="G95" s="267"/>
      <c r="H95" s="267"/>
      <c r="I95" s="267"/>
      <c r="J95" s="267"/>
      <c r="K95" s="267"/>
      <c r="L95" s="267"/>
      <c r="M95" s="267"/>
      <c r="N95" s="267"/>
      <c r="O95" s="267"/>
      <c r="P95" s="267"/>
      <c r="Q95" s="267"/>
      <c r="R95" s="267"/>
      <c r="S95" s="267"/>
    </row>
    <row r="96" spans="1:19" s="239" customFormat="1">
      <c r="A96" s="487"/>
      <c r="B96" s="266"/>
      <c r="C96" s="266"/>
      <c r="D96" s="267"/>
      <c r="E96" s="267"/>
      <c r="F96" s="267"/>
      <c r="G96" s="267"/>
      <c r="H96" s="267"/>
      <c r="I96" s="267"/>
      <c r="J96" s="267"/>
      <c r="K96" s="267"/>
      <c r="L96" s="267"/>
      <c r="M96" s="267"/>
      <c r="N96" s="267"/>
      <c r="O96" s="267"/>
      <c r="P96" s="267"/>
      <c r="Q96" s="267"/>
      <c r="R96" s="267"/>
      <c r="S96" s="267"/>
    </row>
    <row r="97" spans="1:19" s="239" customFormat="1">
      <c r="A97" s="487"/>
      <c r="B97" s="266"/>
      <c r="C97" s="266"/>
      <c r="D97" s="267"/>
      <c r="E97" s="267"/>
      <c r="F97" s="267"/>
      <c r="G97" s="267"/>
      <c r="H97" s="267"/>
      <c r="I97" s="267"/>
      <c r="J97" s="267"/>
      <c r="K97" s="267"/>
      <c r="L97" s="267"/>
      <c r="M97" s="267"/>
      <c r="N97" s="267"/>
      <c r="O97" s="267"/>
      <c r="P97" s="267"/>
      <c r="Q97" s="267"/>
      <c r="R97" s="267"/>
      <c r="S97" s="267"/>
    </row>
    <row r="98" spans="1:19" s="239" customFormat="1">
      <c r="A98" s="487"/>
      <c r="B98" s="266"/>
      <c r="C98" s="266"/>
      <c r="D98" s="267"/>
      <c r="E98" s="267"/>
      <c r="F98" s="267"/>
      <c r="G98" s="267"/>
      <c r="H98" s="267"/>
      <c r="I98" s="267"/>
      <c r="J98" s="267"/>
      <c r="K98" s="267"/>
      <c r="L98" s="267"/>
      <c r="M98" s="267"/>
      <c r="N98" s="267"/>
      <c r="O98" s="267"/>
      <c r="P98" s="267"/>
      <c r="Q98" s="267"/>
      <c r="R98" s="267"/>
      <c r="S98" s="267"/>
    </row>
    <row r="99" spans="1:19" s="239" customFormat="1">
      <c r="A99" s="487"/>
      <c r="B99" s="266"/>
      <c r="C99" s="266"/>
      <c r="D99" s="267"/>
      <c r="E99" s="267"/>
      <c r="F99" s="267"/>
      <c r="G99" s="267"/>
      <c r="H99" s="267"/>
      <c r="I99" s="267"/>
      <c r="J99" s="267"/>
      <c r="K99" s="267"/>
      <c r="L99" s="267"/>
      <c r="M99" s="267"/>
      <c r="N99" s="267"/>
      <c r="O99" s="267"/>
      <c r="P99" s="267"/>
      <c r="Q99" s="267"/>
      <c r="R99" s="267"/>
      <c r="S99" s="267"/>
    </row>
    <row r="100" spans="1:19" s="239" customFormat="1">
      <c r="A100" s="487"/>
      <c r="B100" s="266"/>
      <c r="C100" s="266"/>
      <c r="D100" s="267"/>
      <c r="E100" s="267"/>
      <c r="F100" s="267"/>
      <c r="G100" s="267"/>
      <c r="H100" s="267"/>
      <c r="I100" s="267"/>
      <c r="J100" s="267"/>
      <c r="K100" s="267"/>
      <c r="L100" s="267"/>
      <c r="M100" s="267"/>
      <c r="N100" s="267"/>
      <c r="O100" s="267"/>
      <c r="P100" s="267"/>
      <c r="Q100" s="267"/>
      <c r="R100" s="267"/>
      <c r="S100" s="267"/>
    </row>
    <row r="101" spans="1:19" s="239" customFormat="1">
      <c r="A101" s="487"/>
      <c r="B101" s="266"/>
      <c r="C101" s="266"/>
      <c r="D101" s="267"/>
      <c r="E101" s="267"/>
      <c r="F101" s="267"/>
      <c r="G101" s="267"/>
      <c r="H101" s="267"/>
      <c r="I101" s="267"/>
      <c r="J101" s="267"/>
      <c r="K101" s="267"/>
      <c r="L101" s="267"/>
      <c r="M101" s="267"/>
      <c r="N101" s="267"/>
      <c r="O101" s="267"/>
      <c r="P101" s="267"/>
      <c r="Q101" s="267"/>
      <c r="R101" s="267"/>
      <c r="S101" s="267"/>
    </row>
    <row r="102" spans="1:19" s="239" customFormat="1">
      <c r="A102" s="487"/>
      <c r="B102" s="266"/>
      <c r="C102" s="266"/>
      <c r="D102" s="267"/>
      <c r="E102" s="267"/>
      <c r="F102" s="267"/>
      <c r="G102" s="267"/>
      <c r="H102" s="267"/>
      <c r="I102" s="267"/>
      <c r="J102" s="267"/>
      <c r="K102" s="267"/>
      <c r="L102" s="267"/>
      <c r="M102" s="267"/>
      <c r="N102" s="267"/>
      <c r="O102" s="267"/>
      <c r="P102" s="267"/>
      <c r="Q102" s="267"/>
      <c r="R102" s="267"/>
      <c r="S102" s="267"/>
    </row>
    <row r="103" spans="1:19" s="239" customFormat="1">
      <c r="A103" s="487"/>
      <c r="B103" s="266"/>
      <c r="C103" s="266"/>
      <c r="D103" s="267"/>
      <c r="E103" s="267"/>
      <c r="F103" s="267"/>
      <c r="G103" s="267"/>
      <c r="H103" s="267"/>
      <c r="I103" s="267"/>
      <c r="J103" s="267"/>
      <c r="K103" s="267"/>
      <c r="L103" s="267"/>
      <c r="M103" s="267"/>
      <c r="N103" s="267"/>
      <c r="O103" s="267"/>
      <c r="P103" s="267"/>
      <c r="Q103" s="267"/>
      <c r="R103" s="267"/>
      <c r="S103" s="267"/>
    </row>
    <row r="104" spans="1:19" s="239" customFormat="1">
      <c r="A104" s="487"/>
      <c r="B104" s="266"/>
      <c r="C104" s="266"/>
      <c r="D104" s="267"/>
      <c r="E104" s="267"/>
      <c r="F104" s="267"/>
      <c r="G104" s="267"/>
      <c r="H104" s="267"/>
      <c r="I104" s="267"/>
      <c r="J104" s="267"/>
      <c r="K104" s="267"/>
      <c r="L104" s="267"/>
      <c r="M104" s="267"/>
      <c r="N104" s="267"/>
      <c r="O104" s="267"/>
      <c r="P104" s="267"/>
      <c r="Q104" s="267"/>
      <c r="R104" s="267"/>
      <c r="S104" s="267"/>
    </row>
    <row r="105" spans="1:19" s="239" customFormat="1">
      <c r="A105" s="487"/>
      <c r="B105" s="266"/>
      <c r="C105" s="266"/>
      <c r="D105" s="267"/>
      <c r="E105" s="267"/>
      <c r="F105" s="267"/>
      <c r="G105" s="267"/>
      <c r="H105" s="267"/>
      <c r="I105" s="267"/>
      <c r="J105" s="267"/>
      <c r="K105" s="267"/>
      <c r="L105" s="267"/>
      <c r="M105" s="267"/>
      <c r="N105" s="267"/>
      <c r="O105" s="267"/>
      <c r="P105" s="267"/>
      <c r="Q105" s="267"/>
      <c r="R105" s="267"/>
      <c r="S105" s="267"/>
    </row>
    <row r="106" spans="1:19" s="239" customFormat="1">
      <c r="A106" s="487"/>
      <c r="B106" s="266"/>
      <c r="C106" s="266"/>
      <c r="D106" s="267"/>
      <c r="E106" s="267"/>
      <c r="F106" s="267"/>
      <c r="G106" s="267"/>
      <c r="H106" s="267"/>
      <c r="I106" s="267"/>
      <c r="J106" s="267"/>
      <c r="K106" s="267"/>
      <c r="L106" s="267"/>
      <c r="M106" s="267"/>
      <c r="N106" s="267"/>
      <c r="O106" s="267"/>
      <c r="P106" s="267"/>
      <c r="Q106" s="267"/>
      <c r="R106" s="267"/>
      <c r="S106" s="267"/>
    </row>
    <row r="107" spans="1:19" s="239" customFormat="1">
      <c r="A107" s="487"/>
      <c r="B107" s="266"/>
      <c r="C107" s="266"/>
      <c r="D107" s="267"/>
      <c r="E107" s="267"/>
      <c r="F107" s="267"/>
      <c r="G107" s="267"/>
      <c r="H107" s="267"/>
      <c r="I107" s="267"/>
      <c r="J107" s="267"/>
      <c r="K107" s="267"/>
      <c r="L107" s="267"/>
      <c r="M107" s="267"/>
      <c r="N107" s="267"/>
      <c r="O107" s="267"/>
      <c r="P107" s="267"/>
      <c r="Q107" s="267"/>
      <c r="R107" s="267"/>
      <c r="S107" s="267"/>
    </row>
    <row r="108" spans="1:19" s="239" customFormat="1">
      <c r="A108" s="487"/>
      <c r="B108" s="266"/>
      <c r="C108" s="266"/>
      <c r="D108" s="267"/>
      <c r="E108" s="267"/>
      <c r="F108" s="267"/>
      <c r="G108" s="267"/>
      <c r="H108" s="267"/>
      <c r="I108" s="267"/>
      <c r="J108" s="267"/>
      <c r="K108" s="267"/>
      <c r="L108" s="267"/>
      <c r="M108" s="267"/>
      <c r="N108" s="267"/>
      <c r="O108" s="267"/>
      <c r="P108" s="267"/>
      <c r="Q108" s="267"/>
      <c r="R108" s="267"/>
      <c r="S108" s="267"/>
    </row>
    <row r="109" spans="1:19" s="239" customFormat="1">
      <c r="A109" s="487"/>
      <c r="B109" s="266"/>
      <c r="C109" s="266"/>
      <c r="D109" s="267"/>
      <c r="E109" s="267"/>
      <c r="F109" s="267"/>
      <c r="G109" s="267"/>
      <c r="H109" s="267"/>
      <c r="I109" s="267"/>
      <c r="J109" s="267"/>
      <c r="K109" s="267"/>
      <c r="L109" s="267"/>
      <c r="M109" s="267"/>
      <c r="N109" s="267"/>
      <c r="O109" s="267"/>
      <c r="P109" s="267"/>
      <c r="Q109" s="267"/>
      <c r="R109" s="267"/>
      <c r="S109" s="267"/>
    </row>
    <row r="110" spans="1:19" s="239" customFormat="1">
      <c r="A110" s="487"/>
      <c r="B110" s="266"/>
      <c r="C110" s="266"/>
      <c r="D110" s="267"/>
      <c r="E110" s="267"/>
      <c r="F110" s="267"/>
      <c r="G110" s="267"/>
      <c r="H110" s="267"/>
      <c r="I110" s="267"/>
      <c r="J110" s="267"/>
      <c r="K110" s="267"/>
      <c r="L110" s="267"/>
      <c r="M110" s="267"/>
      <c r="N110" s="267"/>
      <c r="O110" s="267"/>
      <c r="P110" s="267"/>
      <c r="Q110" s="267"/>
      <c r="R110" s="267"/>
      <c r="S110" s="267"/>
    </row>
    <row r="111" spans="1:19" s="239" customFormat="1">
      <c r="A111" s="487"/>
      <c r="B111" s="266"/>
      <c r="C111" s="266"/>
      <c r="D111" s="267"/>
      <c r="E111" s="267"/>
      <c r="F111" s="267"/>
      <c r="G111" s="267"/>
      <c r="H111" s="267"/>
      <c r="I111" s="267"/>
      <c r="J111" s="267"/>
      <c r="K111" s="267"/>
      <c r="L111" s="267"/>
      <c r="M111" s="267"/>
      <c r="N111" s="267"/>
      <c r="O111" s="267"/>
      <c r="P111" s="267"/>
      <c r="Q111" s="267"/>
      <c r="R111" s="267"/>
      <c r="S111" s="267"/>
    </row>
    <row r="112" spans="1:19" s="239" customFormat="1">
      <c r="A112" s="487"/>
      <c r="B112" s="266"/>
      <c r="C112" s="266"/>
      <c r="D112" s="267"/>
      <c r="E112" s="267"/>
      <c r="F112" s="267"/>
      <c r="G112" s="267"/>
      <c r="H112" s="267"/>
      <c r="I112" s="267"/>
      <c r="J112" s="267"/>
      <c r="K112" s="267"/>
      <c r="L112" s="267"/>
      <c r="M112" s="267"/>
      <c r="N112" s="267"/>
      <c r="O112" s="267"/>
      <c r="P112" s="267"/>
      <c r="Q112" s="267"/>
      <c r="R112" s="267"/>
      <c r="S112" s="267"/>
    </row>
    <row r="113" spans="1:19" s="239" customFormat="1">
      <c r="A113" s="487"/>
      <c r="B113" s="266"/>
      <c r="C113" s="266"/>
      <c r="D113" s="267"/>
      <c r="E113" s="267"/>
      <c r="F113" s="267"/>
      <c r="G113" s="267"/>
      <c r="H113" s="267"/>
      <c r="I113" s="267"/>
      <c r="J113" s="267"/>
      <c r="K113" s="267"/>
      <c r="L113" s="267"/>
      <c r="M113" s="267"/>
      <c r="N113" s="267"/>
      <c r="O113" s="267"/>
      <c r="P113" s="267"/>
      <c r="Q113" s="267"/>
      <c r="R113" s="267"/>
      <c r="S113" s="267"/>
    </row>
    <row r="114" spans="1:19" s="239" customFormat="1">
      <c r="A114" s="487"/>
      <c r="B114" s="266"/>
      <c r="C114" s="266"/>
      <c r="D114" s="267"/>
      <c r="E114" s="267"/>
      <c r="F114" s="267"/>
      <c r="G114" s="267"/>
      <c r="H114" s="267"/>
      <c r="I114" s="267"/>
      <c r="J114" s="267"/>
      <c r="K114" s="267"/>
      <c r="L114" s="267"/>
      <c r="M114" s="267"/>
      <c r="N114" s="267"/>
      <c r="O114" s="267"/>
      <c r="P114" s="267"/>
      <c r="Q114" s="267"/>
      <c r="R114" s="267"/>
      <c r="S114" s="267"/>
    </row>
    <row r="115" spans="1:19" s="239" customFormat="1">
      <c r="A115" s="487"/>
      <c r="B115" s="266"/>
      <c r="C115" s="266"/>
      <c r="D115" s="267"/>
      <c r="E115" s="267"/>
      <c r="F115" s="267"/>
      <c r="G115" s="267"/>
      <c r="H115" s="267"/>
      <c r="I115" s="267"/>
      <c r="J115" s="267"/>
      <c r="K115" s="267"/>
      <c r="L115" s="267"/>
      <c r="M115" s="267"/>
      <c r="N115" s="267"/>
      <c r="O115" s="267"/>
      <c r="P115" s="267"/>
      <c r="Q115" s="267"/>
      <c r="R115" s="267"/>
      <c r="S115" s="267"/>
    </row>
    <row r="116" spans="1:19" s="239" customFormat="1">
      <c r="A116" s="487"/>
      <c r="B116" s="266"/>
      <c r="C116" s="266"/>
      <c r="D116" s="267"/>
      <c r="E116" s="267"/>
      <c r="F116" s="267"/>
      <c r="G116" s="267"/>
      <c r="H116" s="267"/>
      <c r="I116" s="267"/>
      <c r="J116" s="267"/>
      <c r="K116" s="267"/>
      <c r="L116" s="267"/>
      <c r="M116" s="267"/>
      <c r="N116" s="267"/>
      <c r="O116" s="267"/>
      <c r="P116" s="267"/>
      <c r="Q116" s="267"/>
      <c r="R116" s="267"/>
      <c r="S116" s="267"/>
    </row>
    <row r="117" spans="1:19" s="239" customFormat="1">
      <c r="A117" s="487"/>
      <c r="B117" s="266"/>
      <c r="C117" s="266"/>
      <c r="D117" s="267"/>
      <c r="E117" s="267"/>
      <c r="F117" s="267"/>
      <c r="G117" s="267"/>
      <c r="H117" s="267"/>
      <c r="I117" s="267"/>
      <c r="J117" s="267"/>
      <c r="K117" s="267"/>
      <c r="L117" s="267"/>
      <c r="M117" s="267"/>
      <c r="N117" s="267"/>
      <c r="O117" s="267"/>
      <c r="P117" s="267"/>
      <c r="Q117" s="267"/>
      <c r="R117" s="267"/>
      <c r="S117" s="267"/>
    </row>
    <row r="118" spans="1:19" s="239" customFormat="1">
      <c r="A118" s="487"/>
      <c r="B118" s="266"/>
      <c r="C118" s="266"/>
      <c r="D118" s="267"/>
      <c r="E118" s="267"/>
      <c r="F118" s="267"/>
      <c r="G118" s="267"/>
      <c r="H118" s="267"/>
      <c r="I118" s="267"/>
      <c r="J118" s="267"/>
      <c r="K118" s="267"/>
      <c r="L118" s="267"/>
      <c r="M118" s="267"/>
      <c r="N118" s="267"/>
      <c r="O118" s="267"/>
      <c r="P118" s="267"/>
      <c r="Q118" s="267"/>
      <c r="R118" s="267"/>
      <c r="S118" s="267"/>
    </row>
    <row r="119" spans="1:19" s="239" customFormat="1">
      <c r="A119" s="487"/>
      <c r="B119" s="266"/>
      <c r="C119" s="266"/>
      <c r="D119" s="267"/>
      <c r="E119" s="267"/>
      <c r="F119" s="267"/>
      <c r="G119" s="267"/>
      <c r="H119" s="267"/>
      <c r="I119" s="267"/>
      <c r="J119" s="267"/>
      <c r="K119" s="267"/>
      <c r="L119" s="267"/>
      <c r="M119" s="267"/>
      <c r="N119" s="267"/>
      <c r="O119" s="267"/>
      <c r="P119" s="267"/>
      <c r="Q119" s="267"/>
      <c r="R119" s="267"/>
      <c r="S119" s="267"/>
    </row>
    <row r="120" spans="1:19" s="239" customFormat="1">
      <c r="A120" s="487"/>
      <c r="B120" s="266"/>
      <c r="C120" s="266"/>
      <c r="D120" s="267"/>
      <c r="E120" s="267"/>
      <c r="F120" s="267"/>
      <c r="G120" s="267"/>
      <c r="H120" s="267"/>
      <c r="I120" s="267"/>
      <c r="J120" s="267"/>
      <c r="K120" s="267"/>
      <c r="L120" s="267"/>
      <c r="M120" s="267"/>
      <c r="N120" s="267"/>
      <c r="O120" s="267"/>
      <c r="P120" s="267"/>
      <c r="Q120" s="267"/>
      <c r="R120" s="267"/>
      <c r="S120" s="267"/>
    </row>
    <row r="121" spans="1:19" s="239" customFormat="1">
      <c r="A121" s="487"/>
      <c r="B121" s="266"/>
      <c r="C121" s="266"/>
      <c r="D121" s="267"/>
      <c r="E121" s="267"/>
      <c r="F121" s="267"/>
      <c r="G121" s="267"/>
      <c r="H121" s="267"/>
      <c r="I121" s="267"/>
      <c r="J121" s="267"/>
      <c r="K121" s="267"/>
      <c r="L121" s="267"/>
      <c r="M121" s="267"/>
      <c r="N121" s="267"/>
      <c r="O121" s="267"/>
      <c r="P121" s="267"/>
      <c r="Q121" s="267"/>
      <c r="R121" s="267"/>
      <c r="S121" s="267"/>
    </row>
    <row r="122" spans="1:19" s="239" customFormat="1">
      <c r="A122" s="487"/>
      <c r="B122" s="266"/>
      <c r="C122" s="266"/>
      <c r="D122" s="267"/>
      <c r="E122" s="267"/>
      <c r="F122" s="267"/>
      <c r="G122" s="267"/>
      <c r="H122" s="267"/>
      <c r="I122" s="267"/>
      <c r="J122" s="267"/>
      <c r="K122" s="267"/>
      <c r="L122" s="267"/>
      <c r="M122" s="267"/>
      <c r="N122" s="267"/>
      <c r="O122" s="267"/>
      <c r="P122" s="267"/>
      <c r="Q122" s="267"/>
      <c r="R122" s="267"/>
      <c r="S122" s="267"/>
    </row>
    <row r="123" spans="1:19" s="239" customFormat="1">
      <c r="A123" s="489"/>
      <c r="B123" s="256"/>
      <c r="C123" s="256"/>
    </row>
    <row r="124" spans="1:19" s="239" customFormat="1">
      <c r="A124" s="489"/>
      <c r="B124" s="256"/>
      <c r="C124" s="256"/>
    </row>
    <row r="125" spans="1:19" s="239" customFormat="1">
      <c r="A125" s="489"/>
      <c r="B125" s="256"/>
      <c r="C125" s="256"/>
    </row>
    <row r="126" spans="1:19" s="239" customFormat="1">
      <c r="A126" s="489"/>
      <c r="B126" s="256"/>
      <c r="C126" s="256"/>
    </row>
    <row r="127" spans="1:19" s="239" customFormat="1">
      <c r="A127" s="489"/>
      <c r="B127" s="256"/>
      <c r="C127" s="256"/>
    </row>
    <row r="128" spans="1:19" s="239" customFormat="1">
      <c r="A128" s="489"/>
      <c r="B128" s="256"/>
      <c r="C128" s="256"/>
    </row>
    <row r="129" spans="1:3" s="239" customFormat="1">
      <c r="A129" s="489"/>
      <c r="B129" s="256"/>
      <c r="C129" s="256"/>
    </row>
    <row r="130" spans="1:3" s="239" customFormat="1">
      <c r="A130" s="489"/>
      <c r="B130" s="256"/>
      <c r="C130" s="256"/>
    </row>
    <row r="131" spans="1:3" s="239" customFormat="1">
      <c r="A131" s="489"/>
      <c r="B131" s="256"/>
      <c r="C131" s="256"/>
    </row>
    <row r="132" spans="1:3" s="239" customFormat="1">
      <c r="A132" s="489"/>
      <c r="B132" s="256"/>
      <c r="C132" s="256"/>
    </row>
    <row r="133" spans="1:3" s="239" customFormat="1">
      <c r="A133" s="489"/>
      <c r="B133" s="256"/>
      <c r="C133" s="256"/>
    </row>
    <row r="134" spans="1:3" s="239" customFormat="1">
      <c r="A134" s="489"/>
      <c r="B134" s="256"/>
      <c r="C134" s="256"/>
    </row>
    <row r="135" spans="1:3" s="239" customFormat="1">
      <c r="A135" s="489"/>
      <c r="B135" s="256"/>
      <c r="C135" s="256"/>
    </row>
    <row r="136" spans="1:3" s="239" customFormat="1">
      <c r="A136" s="489"/>
      <c r="B136" s="256"/>
      <c r="C136" s="256"/>
    </row>
    <row r="137" spans="1:3" s="239" customFormat="1">
      <c r="A137" s="489"/>
      <c r="B137" s="256"/>
      <c r="C137" s="256"/>
    </row>
    <row r="138" spans="1:3" s="239" customFormat="1">
      <c r="A138" s="489"/>
      <c r="B138" s="256"/>
      <c r="C138" s="256"/>
    </row>
    <row r="139" spans="1:3" s="239" customFormat="1">
      <c r="A139" s="489"/>
      <c r="B139" s="256"/>
      <c r="C139" s="256"/>
    </row>
    <row r="140" spans="1:3" s="239" customFormat="1">
      <c r="A140" s="489"/>
      <c r="B140" s="256"/>
      <c r="C140" s="256"/>
    </row>
    <row r="141" spans="1:3" s="239" customFormat="1">
      <c r="A141" s="489"/>
      <c r="B141" s="256"/>
      <c r="C141" s="256"/>
    </row>
    <row r="142" spans="1:3" s="239" customFormat="1">
      <c r="A142" s="489"/>
      <c r="B142" s="256"/>
      <c r="C142" s="256"/>
    </row>
    <row r="143" spans="1:3" s="239" customFormat="1">
      <c r="A143" s="489"/>
      <c r="B143" s="256"/>
      <c r="C143" s="256"/>
    </row>
    <row r="144" spans="1:3" s="239" customFormat="1">
      <c r="A144" s="489"/>
      <c r="B144" s="256"/>
      <c r="C144" s="256"/>
    </row>
    <row r="145" spans="1:3" s="239" customFormat="1">
      <c r="A145" s="489"/>
      <c r="B145" s="256"/>
      <c r="C145" s="256"/>
    </row>
    <row r="146" spans="1:3" s="239" customFormat="1">
      <c r="A146" s="489"/>
      <c r="B146" s="256"/>
      <c r="C146" s="256"/>
    </row>
    <row r="147" spans="1:3" s="239" customFormat="1">
      <c r="A147" s="489"/>
      <c r="B147" s="256"/>
      <c r="C147" s="256"/>
    </row>
    <row r="148" spans="1:3" s="239" customFormat="1">
      <c r="A148" s="489"/>
      <c r="B148" s="256"/>
      <c r="C148" s="256"/>
    </row>
    <row r="149" spans="1:3" s="239" customFormat="1">
      <c r="A149" s="489"/>
      <c r="B149" s="256"/>
      <c r="C149" s="256"/>
    </row>
    <row r="150" spans="1:3" s="239" customFormat="1">
      <c r="A150" s="489"/>
      <c r="B150" s="256"/>
      <c r="C150" s="256"/>
    </row>
    <row r="151" spans="1:3" s="239" customFormat="1">
      <c r="A151" s="489"/>
      <c r="B151" s="256"/>
      <c r="C151" s="256"/>
    </row>
    <row r="152" spans="1:3" s="239" customFormat="1">
      <c r="A152" s="489"/>
      <c r="B152" s="256"/>
      <c r="C152" s="256"/>
    </row>
    <row r="153" spans="1:3" s="239" customFormat="1">
      <c r="A153" s="489"/>
      <c r="B153" s="256"/>
      <c r="C153" s="256"/>
    </row>
    <row r="154" spans="1:3" s="239" customFormat="1">
      <c r="A154" s="489"/>
      <c r="B154" s="256"/>
      <c r="C154" s="256"/>
    </row>
    <row r="155" spans="1:3" s="239" customFormat="1">
      <c r="A155" s="489"/>
      <c r="B155" s="256"/>
      <c r="C155" s="256"/>
    </row>
    <row r="156" spans="1:3" s="239" customFormat="1">
      <c r="A156" s="489"/>
      <c r="B156" s="256"/>
      <c r="C156" s="256"/>
    </row>
    <row r="157" spans="1:3" s="239" customFormat="1">
      <c r="A157" s="489"/>
      <c r="B157" s="256"/>
      <c r="C157" s="256"/>
    </row>
    <row r="158" spans="1:3" s="239" customFormat="1">
      <c r="A158" s="489"/>
      <c r="B158" s="256"/>
      <c r="C158" s="256"/>
    </row>
    <row r="159" spans="1:3" s="239" customFormat="1">
      <c r="A159" s="489"/>
      <c r="B159" s="256"/>
      <c r="C159" s="256"/>
    </row>
    <row r="160" spans="1:3" s="239" customFormat="1">
      <c r="A160" s="489"/>
      <c r="B160" s="256"/>
      <c r="C160" s="256"/>
    </row>
    <row r="161" spans="1:3" s="239" customFormat="1">
      <c r="A161" s="489"/>
      <c r="B161" s="256"/>
      <c r="C161" s="256"/>
    </row>
    <row r="162" spans="1:3" s="239" customFormat="1">
      <c r="A162" s="489"/>
      <c r="B162" s="256"/>
      <c r="C162" s="256"/>
    </row>
    <row r="163" spans="1:3" s="239" customFormat="1">
      <c r="A163" s="489"/>
      <c r="B163" s="256"/>
      <c r="C163" s="256"/>
    </row>
    <row r="164" spans="1:3" s="239" customFormat="1">
      <c r="A164" s="489"/>
      <c r="B164" s="256"/>
      <c r="C164" s="256"/>
    </row>
    <row r="165" spans="1:3" s="239" customFormat="1">
      <c r="A165" s="489"/>
      <c r="B165" s="256"/>
      <c r="C165" s="256"/>
    </row>
    <row r="166" spans="1:3" s="239" customFormat="1">
      <c r="A166" s="489"/>
      <c r="B166" s="256"/>
      <c r="C166" s="256"/>
    </row>
    <row r="167" spans="1:3" s="239" customFormat="1">
      <c r="A167" s="489"/>
      <c r="B167" s="256"/>
      <c r="C167" s="256"/>
    </row>
    <row r="168" spans="1:3" s="239" customFormat="1">
      <c r="A168" s="489"/>
      <c r="B168" s="256"/>
      <c r="C168" s="256"/>
    </row>
    <row r="169" spans="1:3" s="239" customFormat="1">
      <c r="A169" s="489"/>
      <c r="B169" s="256"/>
      <c r="C169" s="256"/>
    </row>
    <row r="170" spans="1:3" s="239" customFormat="1">
      <c r="A170" s="489"/>
      <c r="B170" s="256"/>
      <c r="C170" s="256"/>
    </row>
    <row r="171" spans="1:3" s="239" customFormat="1">
      <c r="A171" s="489"/>
      <c r="B171" s="256"/>
      <c r="C171" s="256"/>
    </row>
    <row r="172" spans="1:3" s="239" customFormat="1">
      <c r="A172" s="489"/>
      <c r="B172" s="256"/>
      <c r="C172" s="256"/>
    </row>
    <row r="173" spans="1:3" s="239" customFormat="1">
      <c r="A173" s="489"/>
      <c r="B173" s="256"/>
      <c r="C173" s="256"/>
    </row>
    <row r="174" spans="1:3" s="239" customFormat="1">
      <c r="A174" s="489"/>
      <c r="B174" s="256"/>
      <c r="C174" s="256"/>
    </row>
    <row r="175" spans="1:3" s="239" customFormat="1">
      <c r="A175" s="489"/>
      <c r="B175" s="256"/>
      <c r="C175" s="256"/>
    </row>
    <row r="176" spans="1:3" s="239" customFormat="1">
      <c r="A176" s="489"/>
      <c r="B176" s="256"/>
      <c r="C176" s="256"/>
    </row>
    <row r="177" spans="1:3" s="239" customFormat="1">
      <c r="A177" s="489"/>
      <c r="B177" s="256"/>
      <c r="C177" s="256"/>
    </row>
    <row r="178" spans="1:3" s="239" customFormat="1">
      <c r="A178" s="489"/>
      <c r="B178" s="256"/>
      <c r="C178" s="256"/>
    </row>
    <row r="179" spans="1:3" s="239" customFormat="1">
      <c r="A179" s="489"/>
      <c r="B179" s="256"/>
      <c r="C179" s="256"/>
    </row>
    <row r="180" spans="1:3" s="239" customFormat="1">
      <c r="A180" s="489"/>
      <c r="B180" s="256"/>
      <c r="C180" s="256"/>
    </row>
    <row r="181" spans="1:3" s="239" customFormat="1">
      <c r="A181" s="489"/>
      <c r="B181" s="256"/>
      <c r="C181" s="256"/>
    </row>
    <row r="182" spans="1:3" s="239" customFormat="1">
      <c r="A182" s="489"/>
      <c r="B182" s="256"/>
      <c r="C182" s="256"/>
    </row>
    <row r="183" spans="1:3" s="239" customFormat="1">
      <c r="A183" s="489"/>
      <c r="B183" s="256"/>
      <c r="C183" s="256"/>
    </row>
    <row r="184" spans="1:3" s="239" customFormat="1">
      <c r="A184" s="489"/>
      <c r="B184" s="256"/>
      <c r="C184" s="256"/>
    </row>
    <row r="185" spans="1:3" s="239" customFormat="1">
      <c r="A185" s="489"/>
      <c r="B185" s="256"/>
      <c r="C185" s="256"/>
    </row>
    <row r="186" spans="1:3" s="239" customFormat="1">
      <c r="A186" s="489"/>
      <c r="B186" s="256"/>
      <c r="C186" s="256"/>
    </row>
    <row r="187" spans="1:3" s="239" customFormat="1">
      <c r="A187" s="489"/>
      <c r="B187" s="256"/>
      <c r="C187" s="256"/>
    </row>
    <row r="188" spans="1:3" s="239" customFormat="1">
      <c r="A188" s="489"/>
      <c r="B188" s="256"/>
      <c r="C188" s="256"/>
    </row>
    <row r="189" spans="1:3" s="239" customFormat="1">
      <c r="A189" s="489"/>
      <c r="B189" s="256"/>
      <c r="C189" s="256"/>
    </row>
    <row r="190" spans="1:3" s="239" customFormat="1">
      <c r="A190" s="489"/>
      <c r="B190" s="256"/>
      <c r="C190" s="256"/>
    </row>
    <row r="191" spans="1:3" s="239" customFormat="1">
      <c r="A191" s="489"/>
      <c r="B191" s="256"/>
      <c r="C191" s="256"/>
    </row>
    <row r="192" spans="1:3" s="239" customFormat="1">
      <c r="A192" s="489"/>
      <c r="B192" s="256"/>
      <c r="C192" s="256"/>
    </row>
    <row r="193" spans="1:3" s="239" customFormat="1">
      <c r="A193" s="489"/>
      <c r="B193" s="256"/>
      <c r="C193" s="256"/>
    </row>
    <row r="194" spans="1:3" s="239" customFormat="1">
      <c r="A194" s="489"/>
      <c r="B194" s="256"/>
      <c r="C194" s="256"/>
    </row>
    <row r="195" spans="1:3" s="239" customFormat="1">
      <c r="A195" s="489"/>
      <c r="B195" s="256"/>
      <c r="C195" s="256"/>
    </row>
    <row r="196" spans="1:3" s="239" customFormat="1">
      <c r="A196" s="489"/>
      <c r="B196" s="256"/>
      <c r="C196" s="256"/>
    </row>
    <row r="197" spans="1:3" s="239" customFormat="1">
      <c r="A197" s="489"/>
      <c r="B197" s="256"/>
      <c r="C197" s="256"/>
    </row>
    <row r="198" spans="1:3" s="239" customFormat="1">
      <c r="A198" s="489"/>
      <c r="B198" s="256"/>
      <c r="C198" s="256"/>
    </row>
    <row r="199" spans="1:3" s="239" customFormat="1">
      <c r="A199" s="489"/>
      <c r="B199" s="256"/>
      <c r="C199" s="256"/>
    </row>
    <row r="200" spans="1:3" s="239" customFormat="1">
      <c r="A200" s="489"/>
      <c r="B200" s="256"/>
      <c r="C200" s="256"/>
    </row>
    <row r="201" spans="1:3" s="239" customFormat="1">
      <c r="A201" s="489"/>
      <c r="B201" s="256"/>
      <c r="C201" s="256"/>
    </row>
    <row r="202" spans="1:3" s="239" customFormat="1">
      <c r="A202" s="489"/>
      <c r="B202" s="256"/>
      <c r="C202" s="256"/>
    </row>
    <row r="203" spans="1:3" s="239" customFormat="1">
      <c r="A203" s="489"/>
      <c r="B203" s="256"/>
      <c r="C203" s="256"/>
    </row>
    <row r="204" spans="1:3" s="239" customFormat="1">
      <c r="A204" s="489"/>
      <c r="B204" s="256"/>
      <c r="C204" s="256"/>
    </row>
    <row r="205" spans="1:3" s="239" customFormat="1">
      <c r="A205" s="489"/>
      <c r="B205" s="256"/>
      <c r="C205" s="256"/>
    </row>
    <row r="206" spans="1:3" s="239" customFormat="1">
      <c r="A206" s="489"/>
      <c r="B206" s="256"/>
      <c r="C206" s="256"/>
    </row>
    <row r="207" spans="1:3" s="239" customFormat="1">
      <c r="A207" s="489"/>
      <c r="B207" s="256"/>
      <c r="C207" s="256"/>
    </row>
    <row r="208" spans="1:3" s="239" customFormat="1">
      <c r="A208" s="489"/>
      <c r="B208" s="256"/>
      <c r="C208" s="256"/>
    </row>
    <row r="209" spans="1:3" s="239" customFormat="1">
      <c r="A209" s="489"/>
      <c r="B209" s="256"/>
      <c r="C209" s="256"/>
    </row>
    <row r="210" spans="1:3" s="239" customFormat="1">
      <c r="A210" s="489"/>
      <c r="B210" s="256"/>
      <c r="C210" s="256"/>
    </row>
    <row r="211" spans="1:3" s="239" customFormat="1">
      <c r="A211" s="489"/>
      <c r="B211" s="256"/>
      <c r="C211" s="256"/>
    </row>
    <row r="212" spans="1:3" s="239" customFormat="1">
      <c r="A212" s="489"/>
      <c r="B212" s="256"/>
      <c r="C212" s="256"/>
    </row>
    <row r="213" spans="1:3" s="239" customFormat="1">
      <c r="A213" s="489"/>
      <c r="B213" s="256"/>
      <c r="C213" s="256"/>
    </row>
    <row r="214" spans="1:3" s="239" customFormat="1">
      <c r="A214" s="489"/>
      <c r="B214" s="256"/>
      <c r="C214" s="256"/>
    </row>
    <row r="215" spans="1:3" s="239" customFormat="1">
      <c r="A215" s="489"/>
      <c r="B215" s="256"/>
      <c r="C215" s="256"/>
    </row>
    <row r="216" spans="1:3" s="239" customFormat="1">
      <c r="A216" s="489"/>
      <c r="B216" s="256"/>
      <c r="C216" s="256"/>
    </row>
    <row r="217" spans="1:3" s="239" customFormat="1">
      <c r="A217" s="489"/>
      <c r="B217" s="256"/>
      <c r="C217" s="256"/>
    </row>
    <row r="218" spans="1:3" s="239" customFormat="1">
      <c r="A218" s="489"/>
      <c r="B218" s="256"/>
      <c r="C218" s="256"/>
    </row>
    <row r="219" spans="1:3" s="239" customFormat="1">
      <c r="A219" s="489"/>
      <c r="B219" s="256"/>
      <c r="C219" s="256"/>
    </row>
    <row r="220" spans="1:3" s="239" customFormat="1">
      <c r="A220" s="489"/>
      <c r="B220" s="256"/>
      <c r="C220" s="256"/>
    </row>
    <row r="221" spans="1:3" s="239" customFormat="1">
      <c r="A221" s="489"/>
      <c r="B221" s="256"/>
      <c r="C221" s="256"/>
    </row>
    <row r="222" spans="1:3" s="239" customFormat="1">
      <c r="A222" s="489"/>
      <c r="B222" s="256"/>
      <c r="C222" s="256"/>
    </row>
    <row r="223" spans="1:3" s="239" customFormat="1">
      <c r="A223" s="489"/>
      <c r="B223" s="256"/>
      <c r="C223" s="256"/>
    </row>
    <row r="224" spans="1:3" s="239" customFormat="1">
      <c r="A224" s="489"/>
      <c r="B224" s="256"/>
      <c r="C224" s="256"/>
    </row>
    <row r="225" spans="1:3" s="239" customFormat="1">
      <c r="A225" s="489"/>
      <c r="B225" s="256"/>
      <c r="C225" s="256"/>
    </row>
    <row r="226" spans="1:3" s="239" customFormat="1">
      <c r="A226" s="489"/>
      <c r="B226" s="256"/>
      <c r="C226" s="256"/>
    </row>
    <row r="227" spans="1:3" s="239" customFormat="1">
      <c r="A227" s="489"/>
      <c r="B227" s="256"/>
      <c r="C227" s="256"/>
    </row>
    <row r="228" spans="1:3" s="239" customFormat="1">
      <c r="A228" s="489"/>
      <c r="B228" s="256"/>
      <c r="C228" s="256"/>
    </row>
    <row r="229" spans="1:3" s="239" customFormat="1">
      <c r="A229" s="489"/>
      <c r="B229" s="256"/>
      <c r="C229" s="256"/>
    </row>
    <row r="230" spans="1:3" s="239" customFormat="1">
      <c r="A230" s="489"/>
      <c r="B230" s="256"/>
      <c r="C230" s="256"/>
    </row>
    <row r="231" spans="1:3" s="239" customFormat="1">
      <c r="A231" s="489"/>
      <c r="B231" s="256"/>
      <c r="C231" s="256"/>
    </row>
    <row r="232" spans="1:3" s="239" customFormat="1">
      <c r="A232" s="489"/>
      <c r="B232" s="256"/>
      <c r="C232" s="256"/>
    </row>
    <row r="233" spans="1:3" s="239" customFormat="1">
      <c r="A233" s="489"/>
      <c r="B233" s="256"/>
      <c r="C233" s="256"/>
    </row>
    <row r="234" spans="1:3" s="239" customFormat="1">
      <c r="A234" s="489"/>
      <c r="B234" s="256"/>
      <c r="C234" s="256"/>
    </row>
  </sheetData>
  <sheetProtection password="D806" sheet="1" objects="1" scenarios="1"/>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dimension ref="A1:IV374"/>
  <sheetViews>
    <sheetView showGridLines="0" topLeftCell="A33" zoomScale="85" zoomScaleNormal="85" workbookViewId="0">
      <selection activeCell="A35" sqref="A35:XFD35"/>
    </sheetView>
  </sheetViews>
  <sheetFormatPr defaultRowHeight="14.4"/>
  <cols>
    <col min="1" max="1" width="35.6640625" customWidth="1"/>
    <col min="2" max="2" width="10.109375" style="90" customWidth="1"/>
    <col min="3" max="3" width="16.33203125" style="90" customWidth="1"/>
    <col min="4" max="4" width="15" customWidth="1"/>
    <col min="5" max="5" width="17.88671875" customWidth="1"/>
    <col min="6" max="6" width="16.109375" style="90" customWidth="1"/>
    <col min="7" max="7" width="16.44140625" style="90" customWidth="1"/>
    <col min="8" max="8" width="12" customWidth="1"/>
    <col min="9" max="9" width="16.33203125" customWidth="1"/>
    <col min="10" max="91" width="9.109375" style="239"/>
  </cols>
  <sheetData>
    <row r="1" spans="1:15" ht="18">
      <c r="A1" s="739" t="s">
        <v>499</v>
      </c>
      <c r="J1" s="288"/>
      <c r="K1" s="288"/>
      <c r="L1" s="288"/>
      <c r="M1" s="288"/>
      <c r="N1" s="267"/>
      <c r="O1" s="267"/>
    </row>
    <row r="2" spans="1:15">
      <c r="A2" s="22" t="s">
        <v>509</v>
      </c>
      <c r="J2" s="267"/>
      <c r="K2" s="267"/>
      <c r="L2" s="267"/>
      <c r="M2" s="267"/>
      <c r="N2" s="267"/>
      <c r="O2" s="267"/>
    </row>
    <row r="3" spans="1:15">
      <c r="A3" s="497" t="s">
        <v>140</v>
      </c>
      <c r="B3" s="494"/>
      <c r="C3" s="495"/>
      <c r="E3" s="497" t="s">
        <v>76</v>
      </c>
      <c r="F3" s="497"/>
      <c r="G3" s="155"/>
      <c r="H3" s="430"/>
      <c r="I3" s="20"/>
      <c r="J3" s="267"/>
      <c r="K3" s="267"/>
      <c r="L3" s="267"/>
      <c r="M3" s="267"/>
      <c r="N3" s="267"/>
      <c r="O3" s="267"/>
    </row>
    <row r="4" spans="1:15">
      <c r="A4" s="10" t="s">
        <v>133</v>
      </c>
      <c r="B4" s="150">
        <f>使用者输入值!B6</f>
        <v>0</v>
      </c>
      <c r="C4" s="151" t="s">
        <v>86</v>
      </c>
      <c r="D4" s="3"/>
      <c r="E4" s="10" t="s">
        <v>80</v>
      </c>
      <c r="F4" s="150"/>
      <c r="G4" s="150"/>
      <c r="H4" s="6"/>
      <c r="I4" s="7"/>
      <c r="J4" s="289"/>
      <c r="K4" s="267"/>
      <c r="L4" s="267"/>
      <c r="M4" s="267"/>
      <c r="N4" s="267"/>
      <c r="O4" s="267"/>
    </row>
    <row r="5" spans="1:15">
      <c r="A5" s="10" t="s">
        <v>134</v>
      </c>
      <c r="B5" s="383">
        <f>B4/24</f>
        <v>0</v>
      </c>
      <c r="C5" s="151" t="s">
        <v>88</v>
      </c>
      <c r="D5" s="6"/>
      <c r="E5" s="498" t="s">
        <v>83</v>
      </c>
      <c r="F5" s="200">
        <f>通用假设!B18</f>
        <v>5.6000000000000001E-2</v>
      </c>
      <c r="G5" s="3" t="s">
        <v>460</v>
      </c>
      <c r="H5" s="6"/>
      <c r="I5" s="7"/>
      <c r="J5" s="275"/>
      <c r="K5" s="267"/>
      <c r="L5" s="267"/>
      <c r="M5" s="267"/>
      <c r="N5" s="267"/>
      <c r="O5" s="267"/>
    </row>
    <row r="6" spans="1:15" ht="15.6">
      <c r="A6" s="4" t="s">
        <v>90</v>
      </c>
      <c r="B6" s="382">
        <f>B4/0.05</f>
        <v>0</v>
      </c>
      <c r="C6" s="151" t="s">
        <v>82</v>
      </c>
      <c r="D6" s="6"/>
      <c r="E6" s="499" t="s">
        <v>56</v>
      </c>
      <c r="F6" s="200">
        <f>通用假设!B19</f>
        <v>1.0000000000000001E-7</v>
      </c>
      <c r="G6" s="3" t="s">
        <v>461</v>
      </c>
      <c r="H6" s="6"/>
      <c r="I6" s="7"/>
      <c r="J6" s="275"/>
      <c r="K6" s="267"/>
      <c r="L6" s="267"/>
      <c r="M6" s="267"/>
      <c r="N6" s="267"/>
      <c r="O6" s="267"/>
    </row>
    <row r="7" spans="1:15">
      <c r="A7" s="4" t="s">
        <v>93</v>
      </c>
      <c r="B7" s="382">
        <f>(B4*0.72)*1000</f>
        <v>0</v>
      </c>
      <c r="C7" s="151" t="s">
        <v>94</v>
      </c>
      <c r="D7" s="6"/>
      <c r="E7" s="499" t="s">
        <v>84</v>
      </c>
      <c r="F7" s="200">
        <f>通用假设!B20</f>
        <v>9.9999999999999995E-8</v>
      </c>
      <c r="G7" s="3" t="s">
        <v>462</v>
      </c>
      <c r="H7" s="6"/>
      <c r="I7" s="7"/>
      <c r="J7" s="275"/>
      <c r="K7" s="267"/>
      <c r="L7" s="267"/>
      <c r="M7" s="267"/>
      <c r="N7" s="267"/>
      <c r="O7" s="267"/>
    </row>
    <row r="8" spans="1:15">
      <c r="A8" s="4" t="s">
        <v>137</v>
      </c>
      <c r="B8" s="157">
        <f>技术假设!B22</f>
        <v>20</v>
      </c>
      <c r="C8" s="151" t="s">
        <v>136</v>
      </c>
      <c r="D8" s="6"/>
      <c r="E8" s="499" t="s">
        <v>54</v>
      </c>
      <c r="F8" s="200">
        <f>通用假设!B21</f>
        <v>2.6699999999999998E-4</v>
      </c>
      <c r="G8" s="3" t="s">
        <v>463</v>
      </c>
      <c r="H8" s="6"/>
      <c r="I8" s="7"/>
      <c r="J8" s="289"/>
      <c r="K8" s="267"/>
      <c r="L8" s="267"/>
      <c r="M8" s="267"/>
      <c r="N8" s="267"/>
      <c r="O8" s="267"/>
    </row>
    <row r="9" spans="1:15">
      <c r="A9" s="4" t="s">
        <v>96</v>
      </c>
      <c r="B9" s="382">
        <f>B4-(B4*0.29)</f>
        <v>0</v>
      </c>
      <c r="C9" s="158" t="s">
        <v>86</v>
      </c>
      <c r="D9" s="6"/>
      <c r="E9" s="499" t="s">
        <v>89</v>
      </c>
      <c r="F9" s="157"/>
      <c r="G9" s="3" t="s">
        <v>464</v>
      </c>
      <c r="H9" s="6"/>
      <c r="I9" s="7"/>
      <c r="J9" s="267"/>
      <c r="K9" s="267"/>
      <c r="L9" s="267"/>
      <c r="M9" s="267"/>
      <c r="N9" s="267"/>
      <c r="O9" s="267"/>
    </row>
    <row r="10" spans="1:15">
      <c r="A10" s="4" t="s">
        <v>96</v>
      </c>
      <c r="B10" s="454">
        <f>B9/0.2</f>
        <v>0</v>
      </c>
      <c r="C10" s="158" t="s">
        <v>99</v>
      </c>
      <c r="D10" s="6"/>
      <c r="E10" s="4" t="s">
        <v>91</v>
      </c>
      <c r="F10" s="157">
        <v>3.6</v>
      </c>
      <c r="G10" s="157" t="s">
        <v>92</v>
      </c>
      <c r="H10" s="6"/>
      <c r="I10" s="7"/>
      <c r="J10" s="267"/>
      <c r="K10" s="267"/>
      <c r="L10" s="267"/>
      <c r="M10" s="267"/>
      <c r="N10" s="267"/>
      <c r="O10" s="267"/>
    </row>
    <row r="11" spans="1:15">
      <c r="A11" s="4" t="s">
        <v>101</v>
      </c>
      <c r="B11" s="150">
        <f>使用者输入值!$B$25</f>
        <v>0</v>
      </c>
      <c r="C11" s="158" t="s">
        <v>100</v>
      </c>
      <c r="D11" s="6"/>
      <c r="E11" s="497" t="s">
        <v>142</v>
      </c>
      <c r="F11" s="497"/>
      <c r="G11" s="155"/>
      <c r="H11" s="430"/>
      <c r="I11" s="20"/>
      <c r="J11" s="267"/>
    </row>
    <row r="12" spans="1:15">
      <c r="A12" s="8"/>
      <c r="B12" s="153"/>
      <c r="C12" s="205"/>
      <c r="D12" s="6"/>
      <c r="E12" s="4" t="s">
        <v>32</v>
      </c>
      <c r="F12" s="157">
        <f>使用者输入值!B18</f>
        <v>0</v>
      </c>
      <c r="G12" s="157" t="s">
        <v>97</v>
      </c>
      <c r="H12" s="529">
        <f>F12*0.8</f>
        <v>0</v>
      </c>
      <c r="I12" s="7" t="s">
        <v>98</v>
      </c>
      <c r="J12" s="267"/>
    </row>
    <row r="13" spans="1:15">
      <c r="A13" s="497" t="s">
        <v>102</v>
      </c>
      <c r="B13" s="206"/>
      <c r="C13" s="207"/>
      <c r="E13" s="4" t="s">
        <v>80</v>
      </c>
      <c r="F13" s="157"/>
      <c r="G13" s="150"/>
      <c r="H13" s="6"/>
      <c r="I13" s="7"/>
      <c r="J13" s="267"/>
    </row>
    <row r="14" spans="1:15" ht="16.2">
      <c r="A14" s="19" t="s">
        <v>318</v>
      </c>
      <c r="B14" s="157">
        <f>技术假设!B24</f>
        <v>38.799999999999997</v>
      </c>
      <c r="C14" s="209" t="s">
        <v>77</v>
      </c>
      <c r="E14" s="498" t="s">
        <v>81</v>
      </c>
      <c r="F14" s="200">
        <f>通用假设!B10</f>
        <v>9.4600000000000004E-2</v>
      </c>
      <c r="G14" s="3" t="s">
        <v>446</v>
      </c>
      <c r="H14" s="6"/>
      <c r="I14" s="7"/>
      <c r="J14" s="267"/>
    </row>
    <row r="15" spans="1:15">
      <c r="A15" s="13" t="s">
        <v>104</v>
      </c>
      <c r="B15" s="741">
        <f>技术假设!B25</f>
        <v>0.38</v>
      </c>
      <c r="C15" s="151"/>
      <c r="D15" s="3"/>
      <c r="E15" s="498" t="s">
        <v>56</v>
      </c>
      <c r="F15" s="200">
        <f>通用假设!B11</f>
        <v>6.0000000000000002E-5</v>
      </c>
      <c r="G15" s="3" t="s">
        <v>447</v>
      </c>
      <c r="H15" s="6"/>
      <c r="I15" s="7"/>
      <c r="J15" s="267"/>
    </row>
    <row r="16" spans="1:15">
      <c r="A16" s="14" t="s">
        <v>105</v>
      </c>
      <c r="B16" s="199">
        <v>3.6</v>
      </c>
      <c r="C16" s="154" t="s">
        <v>92</v>
      </c>
      <c r="D16" s="6"/>
      <c r="E16" s="499" t="s">
        <v>84</v>
      </c>
      <c r="F16" s="200">
        <f>通用假设!B12</f>
        <v>5.9999999999999997E-7</v>
      </c>
      <c r="G16" s="3" t="s">
        <v>445</v>
      </c>
      <c r="H16" s="6"/>
      <c r="I16" s="7"/>
      <c r="J16" s="267"/>
    </row>
    <row r="17" spans="1:256" s="27" customFormat="1">
      <c r="A17" s="497" t="s">
        <v>164</v>
      </c>
      <c r="B17" s="206"/>
      <c r="C17" s="207"/>
      <c r="D17" s="3"/>
      <c r="E17" s="498" t="s">
        <v>54</v>
      </c>
      <c r="F17" s="200">
        <f>通用假设!B13</f>
        <v>2.5500000000000002E-4</v>
      </c>
      <c r="G17" s="3" t="s">
        <v>448</v>
      </c>
      <c r="H17" s="6"/>
      <c r="I17" s="7"/>
      <c r="J17" s="26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8"/>
      <c r="BB17" s="258"/>
      <c r="BC17" s="258"/>
      <c r="BD17" s="258"/>
      <c r="BE17" s="258"/>
      <c r="BF17" s="258"/>
      <c r="BG17" s="258"/>
      <c r="BH17" s="258"/>
      <c r="BI17" s="258"/>
      <c r="BJ17" s="258"/>
      <c r="BK17" s="258"/>
      <c r="BL17" s="258"/>
      <c r="BM17" s="258"/>
      <c r="BN17" s="258"/>
      <c r="BO17" s="258"/>
      <c r="BP17" s="258"/>
      <c r="BQ17" s="258"/>
      <c r="BR17" s="258"/>
      <c r="BS17" s="258"/>
      <c r="BT17" s="258"/>
      <c r="BU17" s="258"/>
      <c r="BV17" s="258"/>
      <c r="BW17" s="258"/>
      <c r="BX17" s="258"/>
      <c r="BY17" s="258"/>
      <c r="BZ17" s="258"/>
      <c r="CA17" s="258"/>
      <c r="CB17" s="258"/>
      <c r="CC17" s="258"/>
      <c r="CD17" s="258"/>
      <c r="CE17" s="258"/>
      <c r="CF17" s="258"/>
      <c r="CG17" s="258"/>
      <c r="CH17" s="258"/>
      <c r="CI17" s="258"/>
      <c r="CJ17" s="258"/>
      <c r="CK17" s="258"/>
      <c r="CL17" s="258"/>
      <c r="CM17" s="258"/>
    </row>
    <row r="18" spans="1:256" s="27" customFormat="1">
      <c r="A18" s="4" t="s">
        <v>145</v>
      </c>
      <c r="B18" s="214">
        <f>'End Use in Cement'!F20</f>
        <v>1</v>
      </c>
      <c r="C18" s="151"/>
      <c r="D18" s="3"/>
      <c r="E18" s="498" t="s">
        <v>89</v>
      </c>
      <c r="F18" s="200">
        <f>通用假设!B14</f>
        <v>2.2399999999999998E-3</v>
      </c>
      <c r="G18" s="3" t="s">
        <v>449</v>
      </c>
      <c r="H18" s="6"/>
      <c r="I18" s="7"/>
      <c r="J18" s="26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58"/>
      <c r="AR18" s="258"/>
      <c r="AS18" s="258"/>
      <c r="AT18" s="258"/>
      <c r="AU18" s="258"/>
      <c r="AV18" s="258"/>
      <c r="AW18" s="258"/>
      <c r="AX18" s="258"/>
      <c r="AY18" s="258"/>
      <c r="AZ18" s="258"/>
      <c r="BA18" s="258"/>
      <c r="BB18" s="258"/>
      <c r="BC18" s="258"/>
      <c r="BD18" s="258"/>
      <c r="BE18" s="258"/>
      <c r="BF18" s="258"/>
      <c r="BG18" s="258"/>
      <c r="BH18" s="258"/>
      <c r="BI18" s="258"/>
      <c r="BJ18" s="258"/>
      <c r="BK18" s="258"/>
      <c r="BL18" s="258"/>
      <c r="BM18" s="258"/>
      <c r="BN18" s="258"/>
      <c r="BO18" s="258"/>
      <c r="BP18" s="258"/>
      <c r="BQ18" s="258"/>
      <c r="BR18" s="258"/>
      <c r="BS18" s="258"/>
      <c r="BT18" s="258"/>
      <c r="BU18" s="258"/>
      <c r="BV18" s="258"/>
      <c r="BW18" s="258"/>
      <c r="BX18" s="258"/>
      <c r="BY18" s="258"/>
      <c r="BZ18" s="258"/>
      <c r="CA18" s="258"/>
      <c r="CB18" s="258"/>
      <c r="CC18" s="258"/>
      <c r="CD18" s="258"/>
      <c r="CE18" s="258"/>
      <c r="CF18" s="258"/>
      <c r="CG18" s="258"/>
      <c r="CH18" s="258"/>
      <c r="CI18" s="258"/>
      <c r="CJ18" s="258"/>
      <c r="CK18" s="258"/>
      <c r="CL18" s="258"/>
      <c r="CM18" s="258"/>
    </row>
    <row r="19" spans="1:256" s="27" customFormat="1">
      <c r="A19" s="4" t="s">
        <v>148</v>
      </c>
      <c r="B19" s="157">
        <v>3.91</v>
      </c>
      <c r="C19" s="158" t="s">
        <v>150</v>
      </c>
      <c r="D19" s="3"/>
      <c r="E19" s="14" t="s">
        <v>254</v>
      </c>
      <c r="F19" s="727">
        <f>使用者输入值!B21</f>
        <v>0</v>
      </c>
      <c r="G19" s="153"/>
      <c r="H19" s="12"/>
      <c r="I19" s="9"/>
      <c r="J19" s="26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258"/>
      <c r="AX19" s="258"/>
      <c r="AY19" s="258"/>
      <c r="AZ19" s="258"/>
      <c r="BA19" s="258"/>
      <c r="BB19" s="258"/>
      <c r="BC19" s="258"/>
      <c r="BD19" s="258"/>
      <c r="BE19" s="258"/>
      <c r="BF19" s="258"/>
      <c r="BG19" s="258"/>
      <c r="BH19" s="258"/>
      <c r="BI19" s="258"/>
      <c r="BJ19" s="258"/>
      <c r="BK19" s="258"/>
      <c r="BL19" s="258"/>
      <c r="BM19" s="258"/>
      <c r="BN19" s="258"/>
      <c r="BO19" s="258"/>
      <c r="BP19" s="258"/>
      <c r="BQ19" s="258"/>
      <c r="BR19" s="258"/>
      <c r="BS19" s="258"/>
      <c r="BT19" s="258"/>
      <c r="BU19" s="258"/>
      <c r="BV19" s="258"/>
      <c r="BW19" s="258"/>
      <c r="BX19" s="258"/>
      <c r="BY19" s="258"/>
      <c r="BZ19" s="258"/>
      <c r="CA19" s="258"/>
      <c r="CB19" s="258"/>
      <c r="CC19" s="258"/>
      <c r="CD19" s="258"/>
      <c r="CE19" s="258"/>
      <c r="CF19" s="258"/>
      <c r="CG19" s="258"/>
      <c r="CH19" s="258"/>
      <c r="CI19" s="258"/>
      <c r="CJ19" s="258"/>
      <c r="CK19" s="258"/>
      <c r="CL19" s="258"/>
      <c r="CM19" s="258"/>
    </row>
    <row r="20" spans="1:256" s="27" customFormat="1">
      <c r="A20" s="4" t="s">
        <v>159</v>
      </c>
      <c r="B20" s="383">
        <f>B9/B18</f>
        <v>0</v>
      </c>
      <c r="C20" s="151" t="s">
        <v>149</v>
      </c>
      <c r="D20" s="3"/>
      <c r="E20" s="3"/>
      <c r="F20" s="222"/>
      <c r="G20" s="157"/>
      <c r="H20" s="38"/>
      <c r="I20" s="3"/>
      <c r="J20" s="26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row>
    <row r="21" spans="1:256" s="27" customFormat="1">
      <c r="A21" s="4" t="s">
        <v>141</v>
      </c>
      <c r="B21" s="454">
        <f>(B10-B20)/B19</f>
        <v>0</v>
      </c>
      <c r="C21" s="151" t="s">
        <v>86</v>
      </c>
      <c r="D21" s="3"/>
      <c r="E21" s="6"/>
      <c r="F21" s="222"/>
      <c r="G21" s="157"/>
      <c r="H21" s="25"/>
      <c r="I21" s="6"/>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row>
    <row r="22" spans="1:256" s="27" customFormat="1">
      <c r="A22" s="4" t="s">
        <v>141</v>
      </c>
      <c r="B22" s="454">
        <f>B21/0.2</f>
        <v>0</v>
      </c>
      <c r="C22" s="158" t="s">
        <v>149</v>
      </c>
      <c r="D22" s="3"/>
      <c r="E22" s="6"/>
      <c r="F22" s="222"/>
      <c r="G22" s="157"/>
      <c r="H22" s="25"/>
      <c r="I22" s="6"/>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8"/>
      <c r="CM22" s="258"/>
    </row>
    <row r="23" spans="1:256" s="28" customFormat="1">
      <c r="A23" s="497" t="s">
        <v>106</v>
      </c>
      <c r="B23" s="500"/>
      <c r="C23" s="155"/>
      <c r="D23" s="501"/>
      <c r="E23" s="502"/>
      <c r="F23" s="177"/>
      <c r="G23" s="90"/>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39"/>
      <c r="AP23" s="239"/>
      <c r="AQ23" s="239"/>
      <c r="AR23" s="239"/>
      <c r="AS23" s="239"/>
      <c r="AT23" s="239"/>
      <c r="AU23" s="239"/>
      <c r="AV23" s="239"/>
      <c r="AW23" s="239"/>
      <c r="AX23" s="239"/>
      <c r="AY23" s="239"/>
      <c r="AZ23" s="239"/>
      <c r="BA23" s="239"/>
      <c r="BB23" s="239"/>
      <c r="BC23" s="239"/>
      <c r="BD23" s="239"/>
      <c r="BE23" s="239"/>
      <c r="BF23" s="239"/>
      <c r="BG23" s="239"/>
      <c r="BH23" s="239"/>
      <c r="BI23" s="239"/>
      <c r="BJ23" s="239"/>
      <c r="BK23" s="239"/>
      <c r="BL23" s="239"/>
      <c r="BM23" s="239"/>
      <c r="BN23" s="239"/>
      <c r="BO23" s="239"/>
      <c r="BP23" s="239"/>
      <c r="BQ23" s="239"/>
      <c r="BR23" s="239"/>
      <c r="BS23" s="239"/>
      <c r="BT23" s="239"/>
      <c r="BU23" s="239"/>
      <c r="BV23" s="239"/>
      <c r="BW23" s="239"/>
      <c r="BX23" s="239"/>
      <c r="BY23" s="239"/>
      <c r="BZ23" s="239"/>
      <c r="CA23" s="239"/>
      <c r="CB23" s="239"/>
      <c r="CC23" s="239"/>
      <c r="CD23" s="239"/>
      <c r="CE23" s="239"/>
      <c r="CF23" s="239"/>
      <c r="CG23" s="239"/>
      <c r="CH23" s="239"/>
      <c r="CI23" s="239"/>
      <c r="CJ23" s="239"/>
      <c r="CK23" s="239"/>
      <c r="CL23" s="239"/>
      <c r="CM23" s="239"/>
    </row>
    <row r="24" spans="1:256" s="28" customFormat="1">
      <c r="A24" s="433" t="s">
        <v>107</v>
      </c>
      <c r="B24" s="434"/>
      <c r="C24" s="157"/>
      <c r="D24" s="503"/>
      <c r="E24" s="504"/>
      <c r="F24" s="177"/>
      <c r="G24" s="90"/>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39"/>
      <c r="AP24" s="239"/>
      <c r="AQ24" s="239"/>
      <c r="AR24" s="239"/>
      <c r="AS24" s="239"/>
      <c r="AT24" s="239"/>
      <c r="AU24" s="239"/>
      <c r="AV24" s="239"/>
      <c r="AW24" s="239"/>
      <c r="AX24" s="239"/>
      <c r="AY24" s="239"/>
      <c r="AZ24" s="239"/>
      <c r="BA24" s="239"/>
      <c r="BB24" s="239"/>
      <c r="BC24" s="239"/>
      <c r="BD24" s="239"/>
      <c r="BE24" s="239"/>
      <c r="BF24" s="239"/>
      <c r="BG24" s="239"/>
      <c r="BH24" s="239"/>
      <c r="BI24" s="239"/>
      <c r="BJ24" s="239"/>
      <c r="BK24" s="239"/>
      <c r="BL24" s="239"/>
      <c r="BM24" s="239"/>
      <c r="BN24" s="239"/>
      <c r="BO24" s="239"/>
      <c r="BP24" s="239"/>
      <c r="BQ24" s="239"/>
      <c r="BR24" s="239"/>
      <c r="BS24" s="239"/>
      <c r="BT24" s="239"/>
      <c r="BU24" s="239"/>
      <c r="BV24" s="239"/>
      <c r="BW24" s="239"/>
      <c r="BX24" s="239"/>
      <c r="BY24" s="239"/>
      <c r="BZ24" s="239"/>
      <c r="CA24" s="239"/>
      <c r="CB24" s="239"/>
      <c r="CC24" s="239"/>
      <c r="CD24" s="239"/>
      <c r="CE24" s="239"/>
      <c r="CF24" s="239"/>
      <c r="CG24" s="239"/>
      <c r="CH24" s="239"/>
      <c r="CI24" s="239"/>
      <c r="CJ24" s="239"/>
      <c r="CK24" s="239"/>
      <c r="CL24" s="239"/>
      <c r="CM24" s="239"/>
    </row>
    <row r="25" spans="1:256">
      <c r="A25" s="10" t="s">
        <v>108</v>
      </c>
      <c r="B25" s="740">
        <f>技术假设!B49</f>
        <v>3000</v>
      </c>
      <c r="C25" s="150" t="s">
        <v>166</v>
      </c>
      <c r="D25" s="530">
        <f>B25*B6*20</f>
        <v>0</v>
      </c>
      <c r="E25" s="505" t="s">
        <v>139</v>
      </c>
    </row>
    <row r="26" spans="1:256">
      <c r="A26" s="10" t="s">
        <v>165</v>
      </c>
      <c r="B26" s="740">
        <f>技术假设!B51</f>
        <v>200000</v>
      </c>
      <c r="C26" s="150" t="s">
        <v>161</v>
      </c>
      <c r="D26" s="530">
        <f>B26*B22</f>
        <v>0</v>
      </c>
      <c r="E26" s="505" t="s">
        <v>139</v>
      </c>
    </row>
    <row r="27" spans="1:256" s="28" customFormat="1">
      <c r="A27" s="497" t="s">
        <v>109</v>
      </c>
      <c r="B27" s="430"/>
      <c r="C27" s="155"/>
      <c r="D27" s="430"/>
      <c r="E27" s="501"/>
      <c r="F27" s="155"/>
      <c r="G27" s="207"/>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239"/>
      <c r="BH27" s="239"/>
      <c r="BI27" s="239"/>
      <c r="BJ27" s="239"/>
      <c r="BK27" s="239"/>
      <c r="BL27" s="239"/>
      <c r="BM27" s="239"/>
      <c r="BN27" s="239"/>
      <c r="BO27" s="239"/>
      <c r="BP27" s="239"/>
      <c r="BQ27" s="239"/>
      <c r="BR27" s="239"/>
      <c r="BS27" s="239"/>
      <c r="BT27" s="239"/>
      <c r="BU27" s="239"/>
      <c r="BV27" s="239"/>
      <c r="BW27" s="239"/>
      <c r="BX27" s="239"/>
      <c r="BY27" s="239"/>
      <c r="BZ27" s="239"/>
      <c r="CA27" s="239"/>
      <c r="CB27" s="239"/>
      <c r="CC27" s="239"/>
      <c r="CD27" s="239"/>
      <c r="CE27" s="239"/>
      <c r="CF27" s="239"/>
      <c r="CG27" s="239"/>
      <c r="CH27" s="239"/>
      <c r="CI27" s="239"/>
      <c r="CJ27" s="239"/>
      <c r="CK27" s="239"/>
      <c r="CL27" s="239"/>
      <c r="CM27" s="239"/>
    </row>
    <row r="28" spans="1:256">
      <c r="A28" s="401" t="s">
        <v>113</v>
      </c>
      <c r="B28" s="150"/>
      <c r="C28" s="402"/>
      <c r="D28" s="437"/>
      <c r="E28" s="437"/>
      <c r="F28" s="402"/>
      <c r="G28" s="403"/>
      <c r="H28" s="33"/>
      <c r="I28" s="33"/>
      <c r="J28" s="283"/>
      <c r="K28" s="283"/>
      <c r="L28" s="283"/>
      <c r="M28" s="283"/>
      <c r="N28" s="283"/>
      <c r="O28" s="283"/>
      <c r="P28" s="283"/>
      <c r="Q28" s="283"/>
      <c r="R28" s="283"/>
      <c r="S28" s="283"/>
      <c r="T28" s="283"/>
      <c r="U28" s="283"/>
      <c r="V28" s="283"/>
      <c r="W28" s="283"/>
      <c r="X28" s="283"/>
      <c r="Y28" s="283"/>
      <c r="Z28" s="283"/>
      <c r="AA28" s="283"/>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271"/>
      <c r="BI28" s="271"/>
      <c r="BJ28" s="271"/>
      <c r="BK28" s="271"/>
      <c r="BL28" s="271"/>
      <c r="BM28" s="271"/>
      <c r="BN28" s="271"/>
      <c r="BO28" s="271"/>
      <c r="BP28" s="271"/>
      <c r="BQ28" s="271"/>
      <c r="BR28" s="271"/>
      <c r="BS28" s="271"/>
      <c r="BT28" s="271"/>
      <c r="BU28" s="271"/>
      <c r="BV28" s="271"/>
      <c r="BW28" s="271"/>
      <c r="BX28" s="271"/>
      <c r="BY28" s="271"/>
      <c r="BZ28" s="271"/>
      <c r="CA28" s="271"/>
      <c r="CB28" s="271"/>
      <c r="CC28" s="271"/>
      <c r="CD28" s="271"/>
      <c r="CE28" s="271"/>
      <c r="CF28" s="271"/>
      <c r="CG28" s="271"/>
      <c r="CH28" s="271"/>
      <c r="CI28" s="271"/>
      <c r="CJ28" s="271"/>
      <c r="CK28" s="271"/>
      <c r="CL28" s="271"/>
      <c r="CM28" s="271"/>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c r="HN28" s="32"/>
      <c r="HO28" s="32"/>
      <c r="HP28" s="32"/>
      <c r="HQ28" s="32"/>
      <c r="HR28" s="32"/>
      <c r="HS28" s="32"/>
      <c r="HT28" s="32"/>
      <c r="HU28" s="32"/>
      <c r="HV28" s="32"/>
      <c r="HW28" s="32"/>
      <c r="HX28" s="32"/>
      <c r="HY28" s="32"/>
      <c r="HZ28" s="32"/>
      <c r="IA28" s="32"/>
      <c r="IB28" s="32"/>
      <c r="IC28" s="32"/>
      <c r="ID28" s="32"/>
      <c r="IE28" s="32"/>
      <c r="IF28" s="32"/>
      <c r="IG28" s="32"/>
      <c r="IH28" s="32"/>
      <c r="II28" s="32"/>
      <c r="IJ28" s="32"/>
      <c r="IK28" s="32"/>
      <c r="IL28" s="32"/>
      <c r="IM28" s="32"/>
      <c r="IN28" s="32"/>
      <c r="IO28" s="32"/>
      <c r="IP28" s="32"/>
      <c r="IQ28" s="32"/>
      <c r="IR28" s="32"/>
      <c r="IS28" s="32"/>
      <c r="IT28" s="32"/>
      <c r="IU28" s="32"/>
      <c r="IV28" s="32"/>
    </row>
    <row r="29" spans="1:256">
      <c r="A29" s="404" t="s">
        <v>114</v>
      </c>
      <c r="B29" s="434" t="s">
        <v>110</v>
      </c>
      <c r="C29" s="150"/>
      <c r="D29" s="506" t="s">
        <v>111</v>
      </c>
      <c r="E29" s="150"/>
      <c r="F29" s="150" t="s">
        <v>468</v>
      </c>
      <c r="G29" s="151" t="s">
        <v>204</v>
      </c>
    </row>
    <row r="30" spans="1:256">
      <c r="A30" s="10" t="s">
        <v>115</v>
      </c>
      <c r="B30" s="157">
        <f>技术假设!B64</f>
        <v>88.56</v>
      </c>
      <c r="C30" s="441" t="s">
        <v>168</v>
      </c>
      <c r="D30" s="382">
        <f>B30*B4</f>
        <v>0</v>
      </c>
      <c r="E30" s="507" t="s">
        <v>169</v>
      </c>
      <c r="F30" s="162">
        <f>D30*使用者输入值!B24</f>
        <v>0</v>
      </c>
      <c r="G30" s="162">
        <f>F30*使用者输入值!B31</f>
        <v>0</v>
      </c>
    </row>
    <row r="31" spans="1:256">
      <c r="A31" s="14" t="s">
        <v>164</v>
      </c>
      <c r="B31" s="157">
        <f>技术假设!B65</f>
        <v>2611</v>
      </c>
      <c r="C31" s="443" t="s">
        <v>157</v>
      </c>
      <c r="D31" s="531">
        <f>B31*B22</f>
        <v>0</v>
      </c>
      <c r="E31" s="443" t="s">
        <v>158</v>
      </c>
      <c r="F31" s="153"/>
      <c r="G31" s="154"/>
    </row>
    <row r="32" spans="1:256" s="28" customFormat="1">
      <c r="A32" s="497" t="s">
        <v>117</v>
      </c>
      <c r="B32" s="508"/>
      <c r="C32" s="177"/>
      <c r="D32" s="31"/>
      <c r="E32" s="31"/>
      <c r="F32" s="177"/>
      <c r="G32" s="90"/>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239"/>
      <c r="BE32" s="239"/>
      <c r="BF32" s="239"/>
      <c r="BG32" s="239"/>
      <c r="BH32" s="239"/>
      <c r="BI32" s="239"/>
      <c r="BJ32" s="239"/>
      <c r="BK32" s="239"/>
      <c r="BL32" s="239"/>
      <c r="BM32" s="239"/>
      <c r="BN32" s="239"/>
      <c r="BO32" s="239"/>
      <c r="BP32" s="239"/>
      <c r="BQ32" s="239"/>
      <c r="BR32" s="239"/>
      <c r="BS32" s="239"/>
      <c r="BT32" s="239"/>
      <c r="BU32" s="239"/>
      <c r="BV32" s="239"/>
      <c r="BW32" s="239"/>
      <c r="BX32" s="239"/>
      <c r="BY32" s="239"/>
      <c r="BZ32" s="239"/>
      <c r="CA32" s="239"/>
      <c r="CB32" s="239"/>
      <c r="CC32" s="239"/>
      <c r="CD32" s="239"/>
      <c r="CE32" s="239"/>
      <c r="CF32" s="239"/>
      <c r="CG32" s="239"/>
      <c r="CH32" s="239"/>
      <c r="CI32" s="239"/>
      <c r="CJ32" s="239"/>
      <c r="CK32" s="239"/>
      <c r="CL32" s="239"/>
      <c r="CM32" s="239"/>
    </row>
    <row r="33" spans="1:91">
      <c r="A33" s="404" t="s">
        <v>170</v>
      </c>
      <c r="B33" s="151" t="s">
        <v>119</v>
      </c>
    </row>
    <row r="34" spans="1:91">
      <c r="A34" s="10" t="s">
        <v>83</v>
      </c>
      <c r="B34" s="204">
        <f>使用者输入值!B44</f>
        <v>0.93809523809523798</v>
      </c>
      <c r="C34" s="160"/>
    </row>
    <row r="35" spans="1:91">
      <c r="A35" s="10" t="s">
        <v>54</v>
      </c>
      <c r="B35" s="204">
        <f>使用者输入值!B46</f>
        <v>1.6809523809523808E-3</v>
      </c>
      <c r="C35" s="160"/>
    </row>
    <row r="36" spans="1:91">
      <c r="A36" s="10" t="s">
        <v>89</v>
      </c>
      <c r="B36" s="204">
        <f>使用者输入值!B47</f>
        <v>5.8952380952380957E-3</v>
      </c>
      <c r="C36" s="160"/>
    </row>
    <row r="37" spans="1:91">
      <c r="A37" s="4" t="s">
        <v>56</v>
      </c>
      <c r="B37" s="204">
        <f>使用者输入值!B48</f>
        <v>6.5238095238095235E-4</v>
      </c>
      <c r="C37" s="160"/>
    </row>
    <row r="38" spans="1:91">
      <c r="A38" s="4" t="s">
        <v>270</v>
      </c>
      <c r="B38" s="204">
        <f>使用者输入值!B49</f>
        <v>4.0476190476190473E-4</v>
      </c>
      <c r="C38" s="160"/>
    </row>
    <row r="39" spans="1:91">
      <c r="A39" s="4" t="s">
        <v>120</v>
      </c>
      <c r="B39" s="204">
        <f>使用者输入值!B50</f>
        <v>1.6666666666666666E-4</v>
      </c>
      <c r="C39" s="160"/>
    </row>
    <row r="40" spans="1:91">
      <c r="A40" s="414" t="s">
        <v>171</v>
      </c>
      <c r="B40" s="151"/>
      <c r="C40" s="160"/>
    </row>
    <row r="41" spans="1:91">
      <c r="A41" s="312" t="s">
        <v>83</v>
      </c>
      <c r="B41" s="421">
        <f>$E$63*F5</f>
        <v>0</v>
      </c>
      <c r="C41" s="160"/>
    </row>
    <row r="42" spans="1:91">
      <c r="A42" s="10" t="s">
        <v>56</v>
      </c>
      <c r="B42" s="421">
        <f>$E$63*F6</f>
        <v>0</v>
      </c>
      <c r="C42" s="160"/>
    </row>
    <row r="43" spans="1:91">
      <c r="A43" s="4" t="s">
        <v>58</v>
      </c>
      <c r="B43" s="421">
        <f>$E$63*F7</f>
        <v>0</v>
      </c>
      <c r="C43" s="160"/>
    </row>
    <row r="44" spans="1:91">
      <c r="A44" s="10" t="s">
        <v>54</v>
      </c>
      <c r="B44" s="421">
        <f>$E$63*F8</f>
        <v>0</v>
      </c>
      <c r="C44" s="160"/>
    </row>
    <row r="45" spans="1:91" s="28" customFormat="1">
      <c r="A45" s="497" t="s">
        <v>255</v>
      </c>
      <c r="B45" s="509"/>
      <c r="C45" s="510"/>
      <c r="D45" s="31"/>
      <c r="E45" s="31"/>
      <c r="F45" s="177"/>
      <c r="G45" s="90"/>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239"/>
      <c r="BJ45" s="239"/>
      <c r="BK45" s="239"/>
      <c r="BL45" s="239"/>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K45" s="239"/>
      <c r="CL45" s="239"/>
      <c r="CM45" s="239"/>
    </row>
    <row r="46" spans="1:91" ht="43.2">
      <c r="A46" s="458" t="s">
        <v>124</v>
      </c>
      <c r="B46" s="227" t="s">
        <v>322</v>
      </c>
      <c r="C46" s="229" t="s">
        <v>323</v>
      </c>
    </row>
    <row r="47" spans="1:91">
      <c r="A47" s="35"/>
      <c r="B47" s="150" t="s">
        <v>187</v>
      </c>
      <c r="C47" s="151" t="s">
        <v>187</v>
      </c>
    </row>
    <row r="48" spans="1:91">
      <c r="A48" s="10" t="s">
        <v>89</v>
      </c>
      <c r="B48" s="197">
        <f>(B36-B74)*使用者输入值!$B$31</f>
        <v>0</v>
      </c>
      <c r="C48" s="204">
        <f>(B36-C74)*使用者输入值!$B$31</f>
        <v>0</v>
      </c>
    </row>
    <row r="49" spans="1:256">
      <c r="A49" s="10" t="s">
        <v>54</v>
      </c>
      <c r="B49" s="197">
        <f>(B35+B44-B73)*使用者输入值!$B$31</f>
        <v>0</v>
      </c>
      <c r="C49" s="204">
        <f>(B35+B44-C73)*使用者输入值!$B$31</f>
        <v>0</v>
      </c>
    </row>
    <row r="50" spans="1:256">
      <c r="A50" s="10" t="s">
        <v>120</v>
      </c>
      <c r="B50" s="197">
        <f>(B39-B77)*使用者输入值!$B$31</f>
        <v>0</v>
      </c>
      <c r="C50" s="204">
        <f>(B39-C77)*使用者输入值!$B$31</f>
        <v>0</v>
      </c>
    </row>
    <row r="51" spans="1:256">
      <c r="A51" s="10" t="s">
        <v>56</v>
      </c>
      <c r="B51" s="197">
        <f>(B37-B75)*使用者输入值!$B$31</f>
        <v>0</v>
      </c>
      <c r="C51" s="204">
        <f>(B37+B42-C75)*使用者输入值!$B$31</f>
        <v>0</v>
      </c>
    </row>
    <row r="52" spans="1:256">
      <c r="A52" s="10" t="s">
        <v>270</v>
      </c>
      <c r="B52" s="197">
        <f>(B38-B76)*使用者输入值!$B$31</f>
        <v>0</v>
      </c>
      <c r="C52" s="204">
        <f>(B38-C76)*使用者输入值!$B$31</f>
        <v>0</v>
      </c>
    </row>
    <row r="53" spans="1:256">
      <c r="A53" s="10" t="s">
        <v>121</v>
      </c>
      <c r="B53" s="197">
        <f>(B34+B41-B72)*使用者输入值!$B$31</f>
        <v>0</v>
      </c>
      <c r="C53" s="204">
        <f>(B34+B41-C72)*使用者输入值!$B$31</f>
        <v>0</v>
      </c>
    </row>
    <row r="54" spans="1:256">
      <c r="A54" s="10" t="s">
        <v>58</v>
      </c>
      <c r="B54" s="197">
        <f>(B43)*使用者输入值!$B$31</f>
        <v>0</v>
      </c>
      <c r="C54" s="204">
        <f>(B43-C78)*使用者输入值!$B$31</f>
        <v>0</v>
      </c>
    </row>
    <row r="55" spans="1:256">
      <c r="A55" s="10" t="s">
        <v>453</v>
      </c>
      <c r="B55" s="391">
        <f>SUM(B53:B54)</f>
        <v>0</v>
      </c>
      <c r="C55" s="421">
        <f>SUM(C53:C54)</f>
        <v>0</v>
      </c>
    </row>
    <row r="56" spans="1:256">
      <c r="A56" s="458" t="s">
        <v>125</v>
      </c>
      <c r="B56" s="197"/>
      <c r="C56" s="204"/>
    </row>
    <row r="57" spans="1:256">
      <c r="A57" s="10" t="s">
        <v>455</v>
      </c>
      <c r="B57" s="197">
        <f>(D30-B65)*使用者输入值!$B$31</f>
        <v>0</v>
      </c>
      <c r="C57" s="204"/>
    </row>
    <row r="58" spans="1:256">
      <c r="A58" s="14" t="s">
        <v>456</v>
      </c>
      <c r="B58" s="219"/>
      <c r="C58" s="220"/>
    </row>
    <row r="59" spans="1:256">
      <c r="A59" s="36" t="s">
        <v>127</v>
      </c>
      <c r="B59" s="213"/>
      <c r="C59" s="213"/>
      <c r="D59" s="37"/>
      <c r="E59" s="37"/>
      <c r="F59" s="213"/>
      <c r="G59" s="213"/>
      <c r="H59" s="37"/>
      <c r="I59" s="37"/>
      <c r="J59" s="271"/>
      <c r="K59" s="271"/>
      <c r="L59" s="271"/>
      <c r="M59" s="271"/>
      <c r="N59" s="271"/>
      <c r="O59" s="271"/>
      <c r="P59" s="271"/>
      <c r="Q59" s="271"/>
      <c r="R59" s="271"/>
      <c r="S59" s="271"/>
      <c r="T59" s="271"/>
      <c r="U59" s="271"/>
      <c r="V59" s="271"/>
      <c r="W59" s="271"/>
      <c r="X59" s="271"/>
      <c r="Y59" s="271"/>
      <c r="Z59" s="271"/>
      <c r="AA59" s="271"/>
      <c r="AB59" s="271"/>
      <c r="AC59" s="271"/>
      <c r="AD59" s="271"/>
      <c r="AE59" s="271"/>
      <c r="AF59" s="271"/>
      <c r="AG59" s="271"/>
      <c r="AH59" s="271"/>
      <c r="AI59" s="271"/>
      <c r="AJ59" s="271"/>
      <c r="AK59" s="271"/>
      <c r="AL59" s="271"/>
      <c r="AM59" s="271"/>
      <c r="AN59" s="271"/>
      <c r="AO59" s="271"/>
      <c r="AP59" s="271"/>
      <c r="AQ59" s="271"/>
      <c r="AR59" s="271"/>
      <c r="AS59" s="271"/>
      <c r="AT59" s="271"/>
      <c r="AU59" s="271"/>
      <c r="AV59" s="271"/>
      <c r="AW59" s="271"/>
      <c r="AX59" s="271"/>
      <c r="AY59" s="271"/>
      <c r="AZ59" s="271"/>
      <c r="BA59" s="271"/>
      <c r="BB59" s="271"/>
      <c r="BC59" s="271"/>
      <c r="BD59" s="271"/>
      <c r="BE59" s="271"/>
      <c r="BF59" s="271"/>
      <c r="BG59" s="271"/>
      <c r="BH59" s="271"/>
      <c r="BI59" s="271"/>
      <c r="BJ59" s="271"/>
      <c r="BK59" s="271"/>
      <c r="BL59" s="271"/>
      <c r="BM59" s="271"/>
      <c r="BN59" s="271"/>
      <c r="BO59" s="271"/>
      <c r="BP59" s="271"/>
      <c r="BQ59" s="271"/>
      <c r="BR59" s="271"/>
      <c r="BS59" s="271"/>
      <c r="BT59" s="271"/>
      <c r="BU59" s="271"/>
      <c r="BV59" s="271"/>
      <c r="BW59" s="271"/>
      <c r="BX59" s="271"/>
      <c r="BY59" s="271"/>
      <c r="BZ59" s="271"/>
      <c r="CA59" s="271"/>
      <c r="CB59" s="271"/>
      <c r="CC59" s="271"/>
      <c r="CD59" s="271"/>
      <c r="CE59" s="271"/>
      <c r="CF59" s="271"/>
      <c r="CG59" s="271"/>
      <c r="CH59" s="271"/>
      <c r="CI59" s="271"/>
      <c r="CJ59" s="271"/>
      <c r="CK59" s="271"/>
      <c r="CL59" s="271"/>
      <c r="CM59" s="271"/>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c r="HO59" s="37"/>
      <c r="HP59" s="37"/>
      <c r="HQ59" s="37"/>
      <c r="HR59" s="37"/>
      <c r="HS59" s="37"/>
      <c r="HT59" s="37"/>
      <c r="HU59" s="37"/>
      <c r="HV59" s="37"/>
      <c r="HW59" s="37"/>
      <c r="HX59" s="37"/>
      <c r="HY59" s="37"/>
      <c r="HZ59" s="37"/>
      <c r="IA59" s="37"/>
      <c r="IB59" s="37"/>
      <c r="IC59" s="37"/>
      <c r="ID59" s="37"/>
      <c r="IE59" s="37"/>
      <c r="IF59" s="37"/>
      <c r="IG59" s="37"/>
      <c r="IH59" s="37"/>
      <c r="II59" s="37"/>
      <c r="IJ59" s="37"/>
      <c r="IK59" s="37"/>
      <c r="IL59" s="37"/>
      <c r="IM59" s="37"/>
      <c r="IN59" s="37"/>
      <c r="IO59" s="37"/>
      <c r="IP59" s="37"/>
      <c r="IQ59" s="37"/>
      <c r="IR59" s="37"/>
      <c r="IS59" s="37"/>
      <c r="IT59" s="37"/>
      <c r="IU59" s="37"/>
      <c r="IV59" s="37"/>
    </row>
    <row r="60" spans="1:256">
      <c r="A60" s="439" t="s">
        <v>128</v>
      </c>
      <c r="B60" s="206"/>
      <c r="C60" s="206"/>
      <c r="D60" s="525" t="s">
        <v>112</v>
      </c>
      <c r="E60" s="206"/>
      <c r="F60" s="207"/>
      <c r="H60" s="90"/>
    </row>
    <row r="61" spans="1:256" ht="15.6">
      <c r="A61" s="526" t="s">
        <v>129</v>
      </c>
      <c r="B61" s="150"/>
      <c r="C61" s="391">
        <f>C62/0.667</f>
        <v>0</v>
      </c>
      <c r="D61" s="441" t="s">
        <v>130</v>
      </c>
      <c r="E61" s="150"/>
      <c r="F61" s="151"/>
      <c r="H61" s="90"/>
    </row>
    <row r="62" spans="1:256" ht="15.6">
      <c r="A62" s="527" t="s">
        <v>256</v>
      </c>
      <c r="B62" s="374">
        <v>0.7</v>
      </c>
      <c r="C62" s="391">
        <f>B62*(B7*0.45)</f>
        <v>0</v>
      </c>
      <c r="D62" s="441" t="s">
        <v>130</v>
      </c>
      <c r="E62" s="391">
        <f>C62*B14</f>
        <v>0</v>
      </c>
      <c r="F62" s="528" t="s">
        <v>257</v>
      </c>
      <c r="H62" s="90"/>
    </row>
    <row r="63" spans="1:256" ht="28.8">
      <c r="A63" s="14"/>
      <c r="B63" s="153"/>
      <c r="C63" s="419">
        <f>C62*使用者输入值!B31</f>
        <v>0</v>
      </c>
      <c r="D63" s="443" t="s">
        <v>319</v>
      </c>
      <c r="E63" s="391">
        <f>D31</f>
        <v>0</v>
      </c>
      <c r="F63" s="515" t="s">
        <v>258</v>
      </c>
      <c r="H63" s="90"/>
    </row>
    <row r="64" spans="1:256" ht="30.75" customHeight="1">
      <c r="A64" s="518" t="s">
        <v>317</v>
      </c>
      <c r="B64" s="532">
        <f>E62-E63</f>
        <v>0</v>
      </c>
      <c r="C64" s="524" t="s">
        <v>217</v>
      </c>
      <c r="D64" s="512">
        <f>B64*使用者输入值!$B$31</f>
        <v>0</v>
      </c>
      <c r="E64" s="513" t="s">
        <v>299</v>
      </c>
    </row>
    <row r="65" spans="1:7">
      <c r="A65" s="519"/>
      <c r="B65" s="533">
        <f>B64/B16*B15</f>
        <v>0</v>
      </c>
      <c r="C65" s="522" t="s">
        <v>218</v>
      </c>
      <c r="D65" s="514">
        <f>B65*使用者输入值!$B$31</f>
        <v>0</v>
      </c>
      <c r="E65" s="515" t="s">
        <v>316</v>
      </c>
    </row>
    <row r="66" spans="1:7">
      <c r="A66" s="511" t="s">
        <v>259</v>
      </c>
      <c r="B66" s="206"/>
      <c r="C66" s="516"/>
      <c r="D66" s="90"/>
      <c r="E66" s="90"/>
    </row>
    <row r="67" spans="1:7">
      <c r="A67" s="517">
        <f>-B65*使用者输入值!B24</f>
        <v>0</v>
      </c>
      <c r="B67" s="441" t="s">
        <v>167</v>
      </c>
      <c r="C67" s="151"/>
      <c r="D67" s="90"/>
      <c r="E67" s="90"/>
    </row>
    <row r="68" spans="1:7">
      <c r="A68" s="523">
        <f>A67*使用者输入值!B31</f>
        <v>0</v>
      </c>
      <c r="B68" s="443" t="s">
        <v>215</v>
      </c>
      <c r="C68" s="154"/>
      <c r="D68" s="90"/>
      <c r="E68" s="90"/>
    </row>
    <row r="69" spans="1:7">
      <c r="A69" s="518" t="s">
        <v>132</v>
      </c>
      <c r="B69" s="150"/>
      <c r="C69" s="151"/>
      <c r="D69" s="90"/>
      <c r="E69" s="90"/>
    </row>
    <row r="70" spans="1:7" ht="43.2">
      <c r="A70" s="518"/>
      <c r="B70" s="217" t="s">
        <v>322</v>
      </c>
      <c r="C70" s="218" t="s">
        <v>533</v>
      </c>
      <c r="D70" s="90"/>
      <c r="E70" s="90"/>
    </row>
    <row r="71" spans="1:7">
      <c r="A71" s="519"/>
      <c r="B71" s="150" t="s">
        <v>94</v>
      </c>
      <c r="C71" s="151" t="s">
        <v>94</v>
      </c>
      <c r="D71" s="90"/>
      <c r="E71" s="90"/>
    </row>
    <row r="72" spans="1:7">
      <c r="A72" s="519" t="s">
        <v>83</v>
      </c>
      <c r="B72" s="197">
        <f>$B$65*使用者输入值!B44</f>
        <v>0</v>
      </c>
      <c r="C72" s="421">
        <f>$B$64*F14</f>
        <v>0</v>
      </c>
      <c r="D72" s="90"/>
      <c r="E72" s="90"/>
    </row>
    <row r="73" spans="1:7">
      <c r="A73" s="519" t="s">
        <v>54</v>
      </c>
      <c r="B73" s="197">
        <f>$B$65*使用者输入值!B46</f>
        <v>0</v>
      </c>
      <c r="C73" s="421">
        <f>$B$64*F17</f>
        <v>0</v>
      </c>
      <c r="D73" s="90"/>
      <c r="E73" s="90"/>
    </row>
    <row r="74" spans="1:7">
      <c r="A74" s="519" t="s">
        <v>89</v>
      </c>
      <c r="B74" s="197">
        <f>$B$65*使用者输入值!B47</f>
        <v>0</v>
      </c>
      <c r="C74" s="421">
        <f>$B$64*F18</f>
        <v>0</v>
      </c>
      <c r="D74" s="90"/>
      <c r="E74" s="90"/>
    </row>
    <row r="75" spans="1:7">
      <c r="A75" s="520" t="s">
        <v>56</v>
      </c>
      <c r="B75" s="197">
        <f>$B$65*使用者输入值!B48</f>
        <v>0</v>
      </c>
      <c r="C75" s="421">
        <f>$B$64*F15</f>
        <v>0</v>
      </c>
      <c r="D75" s="90"/>
      <c r="E75" s="90"/>
    </row>
    <row r="76" spans="1:7">
      <c r="A76" s="520" t="s">
        <v>270</v>
      </c>
      <c r="B76" s="197">
        <f>$B$65*使用者输入值!B49</f>
        <v>0</v>
      </c>
      <c r="C76" s="385"/>
      <c r="D76" s="90"/>
      <c r="E76" s="90"/>
    </row>
    <row r="77" spans="1:7">
      <c r="A77" s="520" t="s">
        <v>120</v>
      </c>
      <c r="B77" s="197">
        <f>$B$65*使用者输入值!B50</f>
        <v>0</v>
      </c>
      <c r="C77" s="385"/>
      <c r="D77" s="90"/>
      <c r="E77" s="90"/>
    </row>
    <row r="78" spans="1:7">
      <c r="A78" s="521" t="s">
        <v>84</v>
      </c>
      <c r="B78" s="153"/>
      <c r="C78" s="457">
        <f>B64*F16</f>
        <v>0</v>
      </c>
      <c r="D78" s="90"/>
      <c r="E78" s="90"/>
    </row>
    <row r="79" spans="1:7" s="239" customFormat="1">
      <c r="B79" s="256"/>
      <c r="C79" s="256"/>
      <c r="F79" s="256"/>
      <c r="G79" s="256"/>
    </row>
    <row r="80" spans="1:7" s="239" customFormat="1">
      <c r="B80" s="256"/>
      <c r="C80" s="256"/>
      <c r="F80" s="256"/>
      <c r="G80" s="256"/>
    </row>
    <row r="81" spans="2:7" s="239" customFormat="1">
      <c r="B81" s="256"/>
      <c r="C81" s="256"/>
      <c r="F81" s="256"/>
      <c r="G81" s="256"/>
    </row>
    <row r="82" spans="2:7" s="239" customFormat="1">
      <c r="B82" s="256"/>
      <c r="C82" s="256"/>
      <c r="F82" s="256"/>
      <c r="G82" s="256"/>
    </row>
    <row r="83" spans="2:7" s="239" customFormat="1">
      <c r="B83" s="256"/>
      <c r="C83" s="256"/>
      <c r="F83" s="256"/>
      <c r="G83" s="256"/>
    </row>
    <row r="84" spans="2:7" s="239" customFormat="1">
      <c r="B84" s="256"/>
      <c r="C84" s="256"/>
      <c r="F84" s="256"/>
      <c r="G84" s="256"/>
    </row>
    <row r="85" spans="2:7" s="239" customFormat="1">
      <c r="B85" s="256"/>
      <c r="C85" s="256"/>
      <c r="F85" s="256"/>
      <c r="G85" s="256"/>
    </row>
    <row r="86" spans="2:7" s="239" customFormat="1">
      <c r="B86" s="256"/>
      <c r="C86" s="256"/>
      <c r="F86" s="256"/>
      <c r="G86" s="256"/>
    </row>
    <row r="87" spans="2:7" s="239" customFormat="1">
      <c r="B87" s="256"/>
      <c r="C87" s="256"/>
      <c r="F87" s="256"/>
      <c r="G87" s="256"/>
    </row>
    <row r="88" spans="2:7" s="239" customFormat="1">
      <c r="B88" s="256"/>
      <c r="C88" s="256"/>
      <c r="F88" s="256"/>
      <c r="G88" s="256"/>
    </row>
    <row r="89" spans="2:7" s="239" customFormat="1">
      <c r="B89" s="256"/>
      <c r="C89" s="256"/>
      <c r="F89" s="256"/>
      <c r="G89" s="256"/>
    </row>
    <row r="90" spans="2:7" s="239" customFormat="1">
      <c r="B90" s="256"/>
      <c r="C90" s="256"/>
      <c r="F90" s="256"/>
      <c r="G90" s="256"/>
    </row>
    <row r="91" spans="2:7" s="239" customFormat="1">
      <c r="B91" s="256"/>
      <c r="C91" s="256"/>
      <c r="F91" s="256"/>
      <c r="G91" s="256"/>
    </row>
    <row r="92" spans="2:7" s="239" customFormat="1">
      <c r="B92" s="256"/>
      <c r="C92" s="256"/>
      <c r="F92" s="256"/>
      <c r="G92" s="256"/>
    </row>
    <row r="93" spans="2:7" s="239" customFormat="1">
      <c r="B93" s="256"/>
      <c r="C93" s="256"/>
      <c r="F93" s="256"/>
      <c r="G93" s="256"/>
    </row>
    <row r="94" spans="2:7" s="239" customFormat="1">
      <c r="B94" s="256"/>
      <c r="C94" s="256"/>
      <c r="F94" s="256"/>
      <c r="G94" s="256"/>
    </row>
    <row r="95" spans="2:7" s="239" customFormat="1">
      <c r="B95" s="256"/>
      <c r="C95" s="256"/>
      <c r="F95" s="256"/>
      <c r="G95" s="256"/>
    </row>
    <row r="96" spans="2:7" s="239" customFormat="1">
      <c r="B96" s="256"/>
      <c r="C96" s="256"/>
      <c r="F96" s="256"/>
      <c r="G96" s="256"/>
    </row>
    <row r="97" spans="2:7" s="239" customFormat="1">
      <c r="B97" s="256"/>
      <c r="C97" s="256"/>
      <c r="F97" s="256"/>
      <c r="G97" s="256"/>
    </row>
    <row r="98" spans="2:7" s="239" customFormat="1">
      <c r="B98" s="256"/>
      <c r="C98" s="256"/>
      <c r="F98" s="256"/>
      <c r="G98" s="256"/>
    </row>
    <row r="99" spans="2:7" s="239" customFormat="1">
      <c r="B99" s="256"/>
      <c r="C99" s="256"/>
      <c r="F99" s="256"/>
      <c r="G99" s="256"/>
    </row>
    <row r="100" spans="2:7" s="239" customFormat="1">
      <c r="B100" s="256"/>
      <c r="C100" s="256"/>
      <c r="F100" s="256"/>
      <c r="G100" s="256"/>
    </row>
    <row r="101" spans="2:7" s="239" customFormat="1">
      <c r="B101" s="256"/>
      <c r="C101" s="256"/>
      <c r="F101" s="256"/>
      <c r="G101" s="256"/>
    </row>
    <row r="102" spans="2:7" s="239" customFormat="1">
      <c r="B102" s="256"/>
      <c r="C102" s="256"/>
      <c r="F102" s="256"/>
      <c r="G102" s="256"/>
    </row>
    <row r="103" spans="2:7" s="239" customFormat="1">
      <c r="B103" s="256"/>
      <c r="C103" s="256"/>
      <c r="F103" s="256"/>
      <c r="G103" s="256"/>
    </row>
    <row r="104" spans="2:7" s="239" customFormat="1">
      <c r="B104" s="256"/>
      <c r="C104" s="256"/>
      <c r="F104" s="256"/>
      <c r="G104" s="256"/>
    </row>
    <row r="105" spans="2:7" s="239" customFormat="1">
      <c r="B105" s="256"/>
      <c r="C105" s="256"/>
      <c r="F105" s="256"/>
      <c r="G105" s="256"/>
    </row>
    <row r="106" spans="2:7" s="239" customFormat="1">
      <c r="B106" s="256"/>
      <c r="C106" s="256"/>
      <c r="F106" s="256"/>
      <c r="G106" s="256"/>
    </row>
    <row r="107" spans="2:7" s="239" customFormat="1">
      <c r="B107" s="256"/>
      <c r="C107" s="256"/>
      <c r="F107" s="256"/>
      <c r="G107" s="256"/>
    </row>
    <row r="108" spans="2:7" s="239" customFormat="1">
      <c r="B108" s="256"/>
      <c r="C108" s="256"/>
      <c r="F108" s="256"/>
      <c r="G108" s="256"/>
    </row>
    <row r="109" spans="2:7" s="239" customFormat="1">
      <c r="B109" s="256"/>
      <c r="C109" s="256"/>
      <c r="F109" s="256"/>
      <c r="G109" s="256"/>
    </row>
    <row r="110" spans="2:7" s="239" customFormat="1">
      <c r="B110" s="256"/>
      <c r="C110" s="256"/>
      <c r="F110" s="256"/>
      <c r="G110" s="256"/>
    </row>
    <row r="111" spans="2:7" s="239" customFormat="1">
      <c r="B111" s="256"/>
      <c r="C111" s="256"/>
      <c r="F111" s="256"/>
      <c r="G111" s="256"/>
    </row>
    <row r="112" spans="2:7" s="239" customFormat="1">
      <c r="B112" s="256"/>
      <c r="C112" s="256"/>
      <c r="F112" s="256"/>
      <c r="G112" s="256"/>
    </row>
    <row r="113" spans="2:7" s="239" customFormat="1">
      <c r="B113" s="256"/>
      <c r="C113" s="256"/>
      <c r="F113" s="256"/>
      <c r="G113" s="256"/>
    </row>
    <row r="114" spans="2:7" s="239" customFormat="1">
      <c r="B114" s="256"/>
      <c r="C114" s="256"/>
      <c r="F114" s="256"/>
      <c r="G114" s="256"/>
    </row>
    <row r="115" spans="2:7" s="239" customFormat="1">
      <c r="B115" s="256"/>
      <c r="C115" s="256"/>
      <c r="F115" s="256"/>
      <c r="G115" s="256"/>
    </row>
    <row r="116" spans="2:7" s="239" customFormat="1">
      <c r="B116" s="256"/>
      <c r="C116" s="256"/>
      <c r="F116" s="256"/>
      <c r="G116" s="256"/>
    </row>
    <row r="117" spans="2:7" s="239" customFormat="1">
      <c r="B117" s="256"/>
      <c r="C117" s="256"/>
      <c r="F117" s="256"/>
      <c r="G117" s="256"/>
    </row>
    <row r="118" spans="2:7" s="239" customFormat="1">
      <c r="B118" s="256"/>
      <c r="C118" s="256"/>
      <c r="F118" s="256"/>
      <c r="G118" s="256"/>
    </row>
    <row r="119" spans="2:7" s="239" customFormat="1">
      <c r="B119" s="256"/>
      <c r="C119" s="256"/>
      <c r="F119" s="256"/>
      <c r="G119" s="256"/>
    </row>
    <row r="120" spans="2:7" s="239" customFormat="1">
      <c r="B120" s="256"/>
      <c r="C120" s="256"/>
      <c r="F120" s="256"/>
      <c r="G120" s="256"/>
    </row>
    <row r="121" spans="2:7" s="239" customFormat="1">
      <c r="B121" s="256"/>
      <c r="C121" s="256"/>
      <c r="F121" s="256"/>
      <c r="G121" s="256"/>
    </row>
    <row r="122" spans="2:7" s="239" customFormat="1">
      <c r="B122" s="256"/>
      <c r="C122" s="256"/>
      <c r="F122" s="256"/>
      <c r="G122" s="256"/>
    </row>
    <row r="123" spans="2:7" s="239" customFormat="1">
      <c r="B123" s="256"/>
      <c r="C123" s="256"/>
      <c r="F123" s="256"/>
      <c r="G123" s="256"/>
    </row>
    <row r="124" spans="2:7" s="239" customFormat="1">
      <c r="B124" s="256"/>
      <c r="C124" s="256"/>
      <c r="F124" s="256"/>
      <c r="G124" s="256"/>
    </row>
    <row r="125" spans="2:7" s="239" customFormat="1">
      <c r="B125" s="256"/>
      <c r="C125" s="256"/>
      <c r="F125" s="256"/>
      <c r="G125" s="256"/>
    </row>
    <row r="126" spans="2:7" s="239" customFormat="1">
      <c r="B126" s="256"/>
      <c r="C126" s="256"/>
      <c r="F126" s="256"/>
      <c r="G126" s="256"/>
    </row>
    <row r="127" spans="2:7" s="239" customFormat="1">
      <c r="B127" s="256"/>
      <c r="C127" s="256"/>
      <c r="F127" s="256"/>
      <c r="G127" s="256"/>
    </row>
    <row r="128" spans="2:7" s="239" customFormat="1">
      <c r="B128" s="256"/>
      <c r="C128" s="256"/>
      <c r="F128" s="256"/>
      <c r="G128" s="256"/>
    </row>
    <row r="129" spans="2:7" s="239" customFormat="1">
      <c r="B129" s="256"/>
      <c r="C129" s="256"/>
      <c r="F129" s="256"/>
      <c r="G129" s="256"/>
    </row>
    <row r="130" spans="2:7" s="239" customFormat="1">
      <c r="B130" s="256"/>
      <c r="C130" s="256"/>
      <c r="F130" s="256"/>
      <c r="G130" s="256"/>
    </row>
    <row r="131" spans="2:7" s="239" customFormat="1">
      <c r="B131" s="256"/>
      <c r="C131" s="256"/>
      <c r="F131" s="256"/>
      <c r="G131" s="256"/>
    </row>
    <row r="132" spans="2:7" s="239" customFormat="1">
      <c r="B132" s="256"/>
      <c r="C132" s="256"/>
      <c r="F132" s="256"/>
      <c r="G132" s="256"/>
    </row>
    <row r="133" spans="2:7" s="239" customFormat="1">
      <c r="B133" s="256"/>
      <c r="C133" s="256"/>
      <c r="F133" s="256"/>
      <c r="G133" s="256"/>
    </row>
    <row r="134" spans="2:7" s="239" customFormat="1">
      <c r="B134" s="256"/>
      <c r="C134" s="256"/>
      <c r="F134" s="256"/>
      <c r="G134" s="256"/>
    </row>
    <row r="135" spans="2:7" s="239" customFormat="1">
      <c r="B135" s="256"/>
      <c r="C135" s="256"/>
      <c r="F135" s="256"/>
      <c r="G135" s="256"/>
    </row>
    <row r="136" spans="2:7" s="239" customFormat="1">
      <c r="B136" s="256"/>
      <c r="C136" s="256"/>
      <c r="F136" s="256"/>
      <c r="G136" s="256"/>
    </row>
    <row r="137" spans="2:7" s="239" customFormat="1">
      <c r="B137" s="256"/>
      <c r="C137" s="256"/>
      <c r="F137" s="256"/>
      <c r="G137" s="256"/>
    </row>
    <row r="138" spans="2:7" s="239" customFormat="1">
      <c r="B138" s="256"/>
      <c r="C138" s="256"/>
      <c r="F138" s="256"/>
      <c r="G138" s="256"/>
    </row>
    <row r="139" spans="2:7" s="239" customFormat="1">
      <c r="B139" s="256"/>
      <c r="C139" s="256"/>
      <c r="F139" s="256"/>
      <c r="G139" s="256"/>
    </row>
    <row r="140" spans="2:7" s="239" customFormat="1">
      <c r="B140" s="256"/>
      <c r="C140" s="256"/>
      <c r="F140" s="256"/>
      <c r="G140" s="256"/>
    </row>
    <row r="141" spans="2:7" s="239" customFormat="1">
      <c r="B141" s="256"/>
      <c r="C141" s="256"/>
      <c r="F141" s="256"/>
      <c r="G141" s="256"/>
    </row>
    <row r="142" spans="2:7" s="239" customFormat="1">
      <c r="B142" s="256"/>
      <c r="C142" s="256"/>
      <c r="F142" s="256"/>
      <c r="G142" s="256"/>
    </row>
    <row r="143" spans="2:7" s="239" customFormat="1">
      <c r="B143" s="256"/>
      <c r="C143" s="256"/>
      <c r="F143" s="256"/>
      <c r="G143" s="256"/>
    </row>
    <row r="144" spans="2:7" s="239" customFormat="1">
      <c r="B144" s="256"/>
      <c r="C144" s="256"/>
      <c r="F144" s="256"/>
      <c r="G144" s="256"/>
    </row>
    <row r="145" spans="2:7" s="239" customFormat="1">
      <c r="B145" s="256"/>
      <c r="C145" s="256"/>
      <c r="F145" s="256"/>
      <c r="G145" s="256"/>
    </row>
    <row r="146" spans="2:7" s="239" customFormat="1">
      <c r="B146" s="256"/>
      <c r="C146" s="256"/>
      <c r="F146" s="256"/>
      <c r="G146" s="256"/>
    </row>
    <row r="147" spans="2:7" s="239" customFormat="1">
      <c r="B147" s="256"/>
      <c r="C147" s="256"/>
      <c r="F147" s="256"/>
      <c r="G147" s="256"/>
    </row>
    <row r="148" spans="2:7" s="239" customFormat="1">
      <c r="B148" s="256"/>
      <c r="C148" s="256"/>
      <c r="F148" s="256"/>
      <c r="G148" s="256"/>
    </row>
    <row r="149" spans="2:7" s="239" customFormat="1">
      <c r="B149" s="256"/>
      <c r="C149" s="256"/>
      <c r="F149" s="256"/>
      <c r="G149" s="256"/>
    </row>
    <row r="150" spans="2:7" s="239" customFormat="1">
      <c r="B150" s="256"/>
      <c r="C150" s="256"/>
      <c r="F150" s="256"/>
      <c r="G150" s="256"/>
    </row>
    <row r="151" spans="2:7" s="239" customFormat="1">
      <c r="B151" s="256"/>
      <c r="C151" s="256"/>
      <c r="F151" s="256"/>
      <c r="G151" s="256"/>
    </row>
    <row r="152" spans="2:7" s="239" customFormat="1">
      <c r="B152" s="256"/>
      <c r="C152" s="256"/>
      <c r="F152" s="256"/>
      <c r="G152" s="256"/>
    </row>
    <row r="153" spans="2:7" s="239" customFormat="1">
      <c r="B153" s="256"/>
      <c r="C153" s="256"/>
      <c r="F153" s="256"/>
      <c r="G153" s="256"/>
    </row>
    <row r="154" spans="2:7" s="239" customFormat="1">
      <c r="B154" s="256"/>
      <c r="C154" s="256"/>
      <c r="F154" s="256"/>
      <c r="G154" s="256"/>
    </row>
    <row r="155" spans="2:7" s="239" customFormat="1">
      <c r="B155" s="256"/>
      <c r="C155" s="256"/>
      <c r="F155" s="256"/>
      <c r="G155" s="256"/>
    </row>
    <row r="156" spans="2:7" s="239" customFormat="1">
      <c r="B156" s="256"/>
      <c r="C156" s="256"/>
      <c r="F156" s="256"/>
      <c r="G156" s="256"/>
    </row>
    <row r="157" spans="2:7" s="239" customFormat="1">
      <c r="B157" s="256"/>
      <c r="C157" s="256"/>
      <c r="F157" s="256"/>
      <c r="G157" s="256"/>
    </row>
    <row r="158" spans="2:7" s="239" customFormat="1">
      <c r="B158" s="256"/>
      <c r="C158" s="256"/>
      <c r="F158" s="256"/>
      <c r="G158" s="256"/>
    </row>
    <row r="159" spans="2:7" s="239" customFormat="1">
      <c r="B159" s="256"/>
      <c r="C159" s="256"/>
      <c r="F159" s="256"/>
      <c r="G159" s="256"/>
    </row>
    <row r="160" spans="2:7" s="239" customFormat="1">
      <c r="B160" s="256"/>
      <c r="C160" s="256"/>
      <c r="F160" s="256"/>
      <c r="G160" s="256"/>
    </row>
    <row r="161" spans="2:7" s="239" customFormat="1">
      <c r="B161" s="256"/>
      <c r="C161" s="256"/>
      <c r="F161" s="256"/>
      <c r="G161" s="256"/>
    </row>
    <row r="162" spans="2:7" s="239" customFormat="1">
      <c r="B162" s="256"/>
      <c r="C162" s="256"/>
      <c r="F162" s="256"/>
      <c r="G162" s="256"/>
    </row>
    <row r="163" spans="2:7" s="239" customFormat="1">
      <c r="B163" s="256"/>
      <c r="C163" s="256"/>
      <c r="F163" s="256"/>
      <c r="G163" s="256"/>
    </row>
    <row r="164" spans="2:7" s="239" customFormat="1">
      <c r="B164" s="256"/>
      <c r="C164" s="256"/>
      <c r="F164" s="256"/>
      <c r="G164" s="256"/>
    </row>
    <row r="165" spans="2:7" s="239" customFormat="1">
      <c r="B165" s="256"/>
      <c r="C165" s="256"/>
      <c r="F165" s="256"/>
      <c r="G165" s="256"/>
    </row>
    <row r="166" spans="2:7" s="239" customFormat="1">
      <c r="B166" s="256"/>
      <c r="C166" s="256"/>
      <c r="F166" s="256"/>
      <c r="G166" s="256"/>
    </row>
    <row r="167" spans="2:7" s="239" customFormat="1">
      <c r="B167" s="256"/>
      <c r="C167" s="256"/>
      <c r="F167" s="256"/>
      <c r="G167" s="256"/>
    </row>
    <row r="168" spans="2:7" s="239" customFormat="1">
      <c r="B168" s="256"/>
      <c r="C168" s="256"/>
      <c r="F168" s="256"/>
      <c r="G168" s="256"/>
    </row>
    <row r="169" spans="2:7" s="239" customFormat="1">
      <c r="B169" s="256"/>
      <c r="C169" s="256"/>
      <c r="F169" s="256"/>
      <c r="G169" s="256"/>
    </row>
    <row r="170" spans="2:7" s="239" customFormat="1">
      <c r="B170" s="256"/>
      <c r="C170" s="256"/>
      <c r="F170" s="256"/>
      <c r="G170" s="256"/>
    </row>
    <row r="171" spans="2:7" s="239" customFormat="1">
      <c r="B171" s="256"/>
      <c r="C171" s="256"/>
      <c r="F171" s="256"/>
      <c r="G171" s="256"/>
    </row>
    <row r="172" spans="2:7" s="239" customFormat="1">
      <c r="B172" s="256"/>
      <c r="C172" s="256"/>
      <c r="F172" s="256"/>
      <c r="G172" s="256"/>
    </row>
    <row r="173" spans="2:7" s="239" customFormat="1">
      <c r="B173" s="256"/>
      <c r="C173" s="256"/>
      <c r="F173" s="256"/>
      <c r="G173" s="256"/>
    </row>
    <row r="174" spans="2:7" s="239" customFormat="1">
      <c r="B174" s="256"/>
      <c r="C174" s="256"/>
      <c r="F174" s="256"/>
      <c r="G174" s="256"/>
    </row>
    <row r="175" spans="2:7" s="239" customFormat="1">
      <c r="B175" s="256"/>
      <c r="C175" s="256"/>
      <c r="F175" s="256"/>
      <c r="G175" s="256"/>
    </row>
    <row r="176" spans="2:7" s="239" customFormat="1">
      <c r="B176" s="256"/>
      <c r="C176" s="256"/>
      <c r="F176" s="256"/>
      <c r="G176" s="256"/>
    </row>
    <row r="177" spans="2:7" s="239" customFormat="1">
      <c r="B177" s="256"/>
      <c r="C177" s="256"/>
      <c r="F177" s="256"/>
      <c r="G177" s="256"/>
    </row>
    <row r="178" spans="2:7" s="239" customFormat="1">
      <c r="B178" s="256"/>
      <c r="C178" s="256"/>
      <c r="F178" s="256"/>
      <c r="G178" s="256"/>
    </row>
    <row r="179" spans="2:7" s="239" customFormat="1">
      <c r="B179" s="256"/>
      <c r="C179" s="256"/>
      <c r="F179" s="256"/>
      <c r="G179" s="256"/>
    </row>
    <row r="180" spans="2:7" s="239" customFormat="1">
      <c r="B180" s="256"/>
      <c r="C180" s="256"/>
      <c r="F180" s="256"/>
      <c r="G180" s="256"/>
    </row>
    <row r="181" spans="2:7" s="239" customFormat="1">
      <c r="B181" s="256"/>
      <c r="C181" s="256"/>
      <c r="F181" s="256"/>
      <c r="G181" s="256"/>
    </row>
    <row r="182" spans="2:7" s="239" customFormat="1">
      <c r="B182" s="256"/>
      <c r="C182" s="256"/>
      <c r="F182" s="256"/>
      <c r="G182" s="256"/>
    </row>
    <row r="183" spans="2:7" s="239" customFormat="1">
      <c r="B183" s="256"/>
      <c r="C183" s="256"/>
      <c r="F183" s="256"/>
      <c r="G183" s="256"/>
    </row>
    <row r="184" spans="2:7" s="239" customFormat="1">
      <c r="B184" s="256"/>
      <c r="C184" s="256"/>
      <c r="F184" s="256"/>
      <c r="G184" s="256"/>
    </row>
    <row r="185" spans="2:7" s="239" customFormat="1">
      <c r="B185" s="256"/>
      <c r="C185" s="256"/>
      <c r="F185" s="256"/>
      <c r="G185" s="256"/>
    </row>
    <row r="186" spans="2:7" s="239" customFormat="1">
      <c r="B186" s="256"/>
      <c r="C186" s="256"/>
      <c r="F186" s="256"/>
      <c r="G186" s="256"/>
    </row>
    <row r="187" spans="2:7" s="239" customFormat="1">
      <c r="B187" s="256"/>
      <c r="C187" s="256"/>
      <c r="F187" s="256"/>
      <c r="G187" s="256"/>
    </row>
    <row r="188" spans="2:7" s="239" customFormat="1">
      <c r="B188" s="256"/>
      <c r="C188" s="256"/>
      <c r="F188" s="256"/>
      <c r="G188" s="256"/>
    </row>
    <row r="189" spans="2:7" s="239" customFormat="1">
      <c r="B189" s="256"/>
      <c r="C189" s="256"/>
      <c r="F189" s="256"/>
      <c r="G189" s="256"/>
    </row>
    <row r="190" spans="2:7" s="239" customFormat="1">
      <c r="B190" s="256"/>
      <c r="C190" s="256"/>
      <c r="F190" s="256"/>
      <c r="G190" s="256"/>
    </row>
    <row r="191" spans="2:7" s="239" customFormat="1">
      <c r="B191" s="256"/>
      <c r="C191" s="256"/>
      <c r="F191" s="256"/>
      <c r="G191" s="256"/>
    </row>
    <row r="192" spans="2:7" s="239" customFormat="1">
      <c r="B192" s="256"/>
      <c r="C192" s="256"/>
      <c r="F192" s="256"/>
      <c r="G192" s="256"/>
    </row>
    <row r="193" spans="2:7" s="239" customFormat="1">
      <c r="B193" s="256"/>
      <c r="C193" s="256"/>
      <c r="F193" s="256"/>
      <c r="G193" s="256"/>
    </row>
    <row r="194" spans="2:7" s="239" customFormat="1">
      <c r="B194" s="256"/>
      <c r="C194" s="256"/>
      <c r="F194" s="256"/>
      <c r="G194" s="256"/>
    </row>
    <row r="195" spans="2:7" s="239" customFormat="1">
      <c r="B195" s="256"/>
      <c r="C195" s="256"/>
      <c r="F195" s="256"/>
      <c r="G195" s="256"/>
    </row>
    <row r="196" spans="2:7" s="239" customFormat="1">
      <c r="B196" s="256"/>
      <c r="C196" s="256"/>
      <c r="F196" s="256"/>
      <c r="G196" s="256"/>
    </row>
    <row r="197" spans="2:7" s="239" customFormat="1">
      <c r="B197" s="256"/>
      <c r="C197" s="256"/>
      <c r="F197" s="256"/>
      <c r="G197" s="256"/>
    </row>
    <row r="198" spans="2:7" s="239" customFormat="1">
      <c r="B198" s="256"/>
      <c r="C198" s="256"/>
      <c r="F198" s="256"/>
      <c r="G198" s="256"/>
    </row>
    <row r="199" spans="2:7" s="239" customFormat="1">
      <c r="B199" s="256"/>
      <c r="C199" s="256"/>
      <c r="F199" s="256"/>
      <c r="G199" s="256"/>
    </row>
    <row r="200" spans="2:7" s="239" customFormat="1">
      <c r="B200" s="256"/>
      <c r="C200" s="256"/>
      <c r="F200" s="256"/>
      <c r="G200" s="256"/>
    </row>
    <row r="201" spans="2:7" s="239" customFormat="1">
      <c r="B201" s="256"/>
      <c r="C201" s="256"/>
      <c r="F201" s="256"/>
      <c r="G201" s="256"/>
    </row>
    <row r="202" spans="2:7" s="239" customFormat="1">
      <c r="B202" s="256"/>
      <c r="C202" s="256"/>
      <c r="F202" s="256"/>
      <c r="G202" s="256"/>
    </row>
    <row r="203" spans="2:7" s="239" customFormat="1">
      <c r="B203" s="256"/>
      <c r="C203" s="256"/>
      <c r="F203" s="256"/>
      <c r="G203" s="256"/>
    </row>
    <row r="204" spans="2:7" s="239" customFormat="1">
      <c r="B204" s="256"/>
      <c r="C204" s="256"/>
      <c r="F204" s="256"/>
      <c r="G204" s="256"/>
    </row>
    <row r="205" spans="2:7" s="239" customFormat="1">
      <c r="B205" s="256"/>
      <c r="C205" s="256"/>
      <c r="F205" s="256"/>
      <c r="G205" s="256"/>
    </row>
    <row r="206" spans="2:7" s="239" customFormat="1">
      <c r="B206" s="256"/>
      <c r="C206" s="256"/>
      <c r="F206" s="256"/>
      <c r="G206" s="256"/>
    </row>
    <row r="207" spans="2:7" s="239" customFormat="1">
      <c r="B207" s="256"/>
      <c r="C207" s="256"/>
      <c r="F207" s="256"/>
      <c r="G207" s="256"/>
    </row>
    <row r="208" spans="2:7" s="239" customFormat="1">
      <c r="B208" s="256"/>
      <c r="C208" s="256"/>
      <c r="F208" s="256"/>
      <c r="G208" s="256"/>
    </row>
    <row r="209" spans="2:7" s="239" customFormat="1">
      <c r="B209" s="256"/>
      <c r="C209" s="256"/>
      <c r="F209" s="256"/>
      <c r="G209" s="256"/>
    </row>
    <row r="210" spans="2:7" s="239" customFormat="1">
      <c r="B210" s="256"/>
      <c r="C210" s="256"/>
      <c r="F210" s="256"/>
      <c r="G210" s="256"/>
    </row>
    <row r="211" spans="2:7" s="239" customFormat="1">
      <c r="B211" s="256"/>
      <c r="C211" s="256"/>
      <c r="F211" s="256"/>
      <c r="G211" s="256"/>
    </row>
    <row r="212" spans="2:7" s="239" customFormat="1">
      <c r="B212" s="256"/>
      <c r="C212" s="256"/>
      <c r="F212" s="256"/>
      <c r="G212" s="256"/>
    </row>
    <row r="213" spans="2:7" s="239" customFormat="1">
      <c r="B213" s="256"/>
      <c r="C213" s="256"/>
      <c r="F213" s="256"/>
      <c r="G213" s="256"/>
    </row>
    <row r="214" spans="2:7" s="239" customFormat="1">
      <c r="B214" s="256"/>
      <c r="C214" s="256"/>
      <c r="F214" s="256"/>
      <c r="G214" s="256"/>
    </row>
    <row r="215" spans="2:7" s="239" customFormat="1">
      <c r="B215" s="256"/>
      <c r="C215" s="256"/>
      <c r="F215" s="256"/>
      <c r="G215" s="256"/>
    </row>
    <row r="216" spans="2:7" s="239" customFormat="1">
      <c r="B216" s="256"/>
      <c r="C216" s="256"/>
      <c r="F216" s="256"/>
      <c r="G216" s="256"/>
    </row>
    <row r="217" spans="2:7" s="239" customFormat="1">
      <c r="B217" s="256"/>
      <c r="C217" s="256"/>
      <c r="F217" s="256"/>
      <c r="G217" s="256"/>
    </row>
    <row r="218" spans="2:7" s="239" customFormat="1">
      <c r="B218" s="256"/>
      <c r="C218" s="256"/>
      <c r="F218" s="256"/>
      <c r="G218" s="256"/>
    </row>
    <row r="219" spans="2:7" s="239" customFormat="1">
      <c r="B219" s="256"/>
      <c r="C219" s="256"/>
      <c r="F219" s="256"/>
      <c r="G219" s="256"/>
    </row>
    <row r="220" spans="2:7" s="239" customFormat="1">
      <c r="B220" s="256"/>
      <c r="C220" s="256"/>
      <c r="F220" s="256"/>
      <c r="G220" s="256"/>
    </row>
    <row r="221" spans="2:7" s="239" customFormat="1">
      <c r="B221" s="256"/>
      <c r="C221" s="256"/>
      <c r="F221" s="256"/>
      <c r="G221" s="256"/>
    </row>
    <row r="222" spans="2:7" s="239" customFormat="1">
      <c r="B222" s="256"/>
      <c r="C222" s="256"/>
      <c r="F222" s="256"/>
      <c r="G222" s="256"/>
    </row>
    <row r="223" spans="2:7" s="239" customFormat="1">
      <c r="B223" s="256"/>
      <c r="C223" s="256"/>
      <c r="F223" s="256"/>
      <c r="G223" s="256"/>
    </row>
    <row r="224" spans="2:7" s="239" customFormat="1">
      <c r="B224" s="256"/>
      <c r="C224" s="256"/>
      <c r="F224" s="256"/>
      <c r="G224" s="256"/>
    </row>
    <row r="225" spans="2:7" s="239" customFormat="1">
      <c r="B225" s="256"/>
      <c r="C225" s="256"/>
      <c r="F225" s="256"/>
      <c r="G225" s="256"/>
    </row>
    <row r="226" spans="2:7" s="239" customFormat="1">
      <c r="B226" s="256"/>
      <c r="C226" s="256"/>
      <c r="F226" s="256"/>
      <c r="G226" s="256"/>
    </row>
    <row r="227" spans="2:7" s="239" customFormat="1">
      <c r="B227" s="256"/>
      <c r="C227" s="256"/>
      <c r="F227" s="256"/>
      <c r="G227" s="256"/>
    </row>
    <row r="228" spans="2:7" s="239" customFormat="1">
      <c r="B228" s="256"/>
      <c r="C228" s="256"/>
      <c r="F228" s="256"/>
      <c r="G228" s="256"/>
    </row>
    <row r="229" spans="2:7" s="239" customFormat="1">
      <c r="B229" s="256"/>
      <c r="C229" s="256"/>
      <c r="F229" s="256"/>
      <c r="G229" s="256"/>
    </row>
    <row r="230" spans="2:7" s="239" customFormat="1">
      <c r="B230" s="256"/>
      <c r="C230" s="256"/>
      <c r="F230" s="256"/>
      <c r="G230" s="256"/>
    </row>
    <row r="231" spans="2:7" s="239" customFormat="1">
      <c r="B231" s="256"/>
      <c r="C231" s="256"/>
      <c r="F231" s="256"/>
      <c r="G231" s="256"/>
    </row>
    <row r="232" spans="2:7" s="239" customFormat="1">
      <c r="B232" s="256"/>
      <c r="C232" s="256"/>
      <c r="F232" s="256"/>
      <c r="G232" s="256"/>
    </row>
    <row r="233" spans="2:7" s="239" customFormat="1">
      <c r="B233" s="256"/>
      <c r="C233" s="256"/>
      <c r="F233" s="256"/>
      <c r="G233" s="256"/>
    </row>
    <row r="234" spans="2:7" s="239" customFormat="1">
      <c r="B234" s="256"/>
      <c r="C234" s="256"/>
      <c r="F234" s="256"/>
      <c r="G234" s="256"/>
    </row>
    <row r="235" spans="2:7" s="239" customFormat="1">
      <c r="B235" s="256"/>
      <c r="C235" s="256"/>
      <c r="F235" s="256"/>
      <c r="G235" s="256"/>
    </row>
    <row r="236" spans="2:7" s="239" customFormat="1">
      <c r="B236" s="256"/>
      <c r="C236" s="256"/>
      <c r="F236" s="256"/>
      <c r="G236" s="256"/>
    </row>
    <row r="237" spans="2:7" s="239" customFormat="1">
      <c r="B237" s="256"/>
      <c r="C237" s="256"/>
      <c r="F237" s="256"/>
      <c r="G237" s="256"/>
    </row>
    <row r="238" spans="2:7" s="239" customFormat="1">
      <c r="B238" s="256"/>
      <c r="C238" s="256"/>
      <c r="F238" s="256"/>
      <c r="G238" s="256"/>
    </row>
    <row r="239" spans="2:7" s="239" customFormat="1">
      <c r="B239" s="256"/>
      <c r="C239" s="256"/>
      <c r="F239" s="256"/>
      <c r="G239" s="256"/>
    </row>
    <row r="240" spans="2:7" s="239" customFormat="1">
      <c r="B240" s="256"/>
      <c r="C240" s="256"/>
      <c r="F240" s="256"/>
      <c r="G240" s="256"/>
    </row>
    <row r="241" spans="2:7" s="239" customFormat="1">
      <c r="B241" s="256"/>
      <c r="C241" s="256"/>
      <c r="F241" s="256"/>
      <c r="G241" s="256"/>
    </row>
    <row r="242" spans="2:7" s="239" customFormat="1">
      <c r="B242" s="256"/>
      <c r="C242" s="256"/>
      <c r="F242" s="256"/>
      <c r="G242" s="256"/>
    </row>
    <row r="243" spans="2:7" s="239" customFormat="1">
      <c r="B243" s="256"/>
      <c r="C243" s="256"/>
      <c r="F243" s="256"/>
      <c r="G243" s="256"/>
    </row>
    <row r="244" spans="2:7" s="239" customFormat="1">
      <c r="B244" s="256"/>
      <c r="C244" s="256"/>
      <c r="F244" s="256"/>
      <c r="G244" s="256"/>
    </row>
    <row r="245" spans="2:7" s="239" customFormat="1">
      <c r="B245" s="256"/>
      <c r="C245" s="256"/>
      <c r="F245" s="256"/>
      <c r="G245" s="256"/>
    </row>
    <row r="246" spans="2:7" s="239" customFormat="1">
      <c r="B246" s="256"/>
      <c r="C246" s="256"/>
      <c r="F246" s="256"/>
      <c r="G246" s="256"/>
    </row>
    <row r="247" spans="2:7" s="239" customFormat="1">
      <c r="B247" s="256"/>
      <c r="C247" s="256"/>
      <c r="F247" s="256"/>
      <c r="G247" s="256"/>
    </row>
    <row r="248" spans="2:7" s="239" customFormat="1">
      <c r="B248" s="256"/>
      <c r="C248" s="256"/>
      <c r="F248" s="256"/>
      <c r="G248" s="256"/>
    </row>
    <row r="249" spans="2:7" s="239" customFormat="1">
      <c r="B249" s="256"/>
      <c r="C249" s="256"/>
      <c r="F249" s="256"/>
      <c r="G249" s="256"/>
    </row>
    <row r="250" spans="2:7" s="239" customFormat="1">
      <c r="B250" s="256"/>
      <c r="C250" s="256"/>
      <c r="F250" s="256"/>
      <c r="G250" s="256"/>
    </row>
    <row r="251" spans="2:7" s="239" customFormat="1">
      <c r="B251" s="256"/>
      <c r="C251" s="256"/>
      <c r="F251" s="256"/>
      <c r="G251" s="256"/>
    </row>
    <row r="252" spans="2:7" s="239" customFormat="1">
      <c r="B252" s="256"/>
      <c r="C252" s="256"/>
      <c r="F252" s="256"/>
      <c r="G252" s="256"/>
    </row>
    <row r="253" spans="2:7" s="239" customFormat="1">
      <c r="B253" s="256"/>
      <c r="C253" s="256"/>
      <c r="F253" s="256"/>
      <c r="G253" s="256"/>
    </row>
    <row r="254" spans="2:7" s="239" customFormat="1">
      <c r="B254" s="256"/>
      <c r="C254" s="256"/>
      <c r="F254" s="256"/>
      <c r="G254" s="256"/>
    </row>
    <row r="255" spans="2:7" s="239" customFormat="1">
      <c r="B255" s="256"/>
      <c r="C255" s="256"/>
      <c r="F255" s="256"/>
      <c r="G255" s="256"/>
    </row>
    <row r="256" spans="2:7" s="239" customFormat="1">
      <c r="B256" s="256"/>
      <c r="C256" s="256"/>
      <c r="F256" s="256"/>
      <c r="G256" s="256"/>
    </row>
    <row r="257" spans="2:7" s="239" customFormat="1">
      <c r="B257" s="256"/>
      <c r="C257" s="256"/>
      <c r="F257" s="256"/>
      <c r="G257" s="256"/>
    </row>
    <row r="258" spans="2:7" s="239" customFormat="1">
      <c r="B258" s="256"/>
      <c r="C258" s="256"/>
      <c r="F258" s="256"/>
      <c r="G258" s="256"/>
    </row>
    <row r="259" spans="2:7" s="239" customFormat="1">
      <c r="B259" s="256"/>
      <c r="C259" s="256"/>
      <c r="F259" s="256"/>
      <c r="G259" s="256"/>
    </row>
    <row r="260" spans="2:7" s="239" customFormat="1">
      <c r="B260" s="256"/>
      <c r="C260" s="256"/>
      <c r="F260" s="256"/>
      <c r="G260" s="256"/>
    </row>
    <row r="261" spans="2:7" s="239" customFormat="1">
      <c r="B261" s="256"/>
      <c r="C261" s="256"/>
      <c r="F261" s="256"/>
      <c r="G261" s="256"/>
    </row>
    <row r="262" spans="2:7" s="239" customFormat="1">
      <c r="B262" s="256"/>
      <c r="C262" s="256"/>
      <c r="F262" s="256"/>
      <c r="G262" s="256"/>
    </row>
    <row r="263" spans="2:7" s="239" customFormat="1">
      <c r="B263" s="256"/>
      <c r="C263" s="256"/>
      <c r="F263" s="256"/>
      <c r="G263" s="256"/>
    </row>
    <row r="264" spans="2:7" s="239" customFormat="1">
      <c r="B264" s="256"/>
      <c r="C264" s="256"/>
      <c r="F264" s="256"/>
      <c r="G264" s="256"/>
    </row>
    <row r="265" spans="2:7" s="239" customFormat="1">
      <c r="B265" s="256"/>
      <c r="C265" s="256"/>
      <c r="F265" s="256"/>
      <c r="G265" s="256"/>
    </row>
    <row r="266" spans="2:7" s="239" customFormat="1">
      <c r="B266" s="256"/>
      <c r="C266" s="256"/>
      <c r="F266" s="256"/>
      <c r="G266" s="256"/>
    </row>
    <row r="267" spans="2:7" s="239" customFormat="1">
      <c r="B267" s="256"/>
      <c r="C267" s="256"/>
      <c r="F267" s="256"/>
      <c r="G267" s="256"/>
    </row>
    <row r="268" spans="2:7" s="239" customFormat="1">
      <c r="B268" s="256"/>
      <c r="C268" s="256"/>
      <c r="F268" s="256"/>
      <c r="G268" s="256"/>
    </row>
    <row r="269" spans="2:7" s="239" customFormat="1">
      <c r="B269" s="256"/>
      <c r="C269" s="256"/>
      <c r="F269" s="256"/>
      <c r="G269" s="256"/>
    </row>
    <row r="270" spans="2:7" s="239" customFormat="1">
      <c r="B270" s="256"/>
      <c r="C270" s="256"/>
      <c r="F270" s="256"/>
      <c r="G270" s="256"/>
    </row>
    <row r="271" spans="2:7" s="239" customFormat="1">
      <c r="B271" s="256"/>
      <c r="C271" s="256"/>
      <c r="F271" s="256"/>
      <c r="G271" s="256"/>
    </row>
    <row r="272" spans="2:7" s="239" customFormat="1">
      <c r="B272" s="256"/>
      <c r="C272" s="256"/>
      <c r="F272" s="256"/>
      <c r="G272" s="256"/>
    </row>
    <row r="273" spans="2:7" s="239" customFormat="1">
      <c r="B273" s="256"/>
      <c r="C273" s="256"/>
      <c r="F273" s="256"/>
      <c r="G273" s="256"/>
    </row>
    <row r="274" spans="2:7" s="239" customFormat="1">
      <c r="B274" s="256"/>
      <c r="C274" s="256"/>
      <c r="F274" s="256"/>
      <c r="G274" s="256"/>
    </row>
    <row r="275" spans="2:7" s="239" customFormat="1">
      <c r="B275" s="256"/>
      <c r="C275" s="256"/>
      <c r="F275" s="256"/>
      <c r="G275" s="256"/>
    </row>
    <row r="276" spans="2:7" s="239" customFormat="1">
      <c r="B276" s="256"/>
      <c r="C276" s="256"/>
      <c r="F276" s="256"/>
      <c r="G276" s="256"/>
    </row>
    <row r="277" spans="2:7" s="239" customFormat="1">
      <c r="B277" s="256"/>
      <c r="C277" s="256"/>
      <c r="F277" s="256"/>
      <c r="G277" s="256"/>
    </row>
    <row r="278" spans="2:7" s="239" customFormat="1">
      <c r="B278" s="256"/>
      <c r="C278" s="256"/>
      <c r="F278" s="256"/>
      <c r="G278" s="256"/>
    </row>
    <row r="279" spans="2:7" s="239" customFormat="1">
      <c r="B279" s="256"/>
      <c r="C279" s="256"/>
      <c r="F279" s="256"/>
      <c r="G279" s="256"/>
    </row>
    <row r="280" spans="2:7" s="239" customFormat="1">
      <c r="B280" s="256"/>
      <c r="C280" s="256"/>
      <c r="F280" s="256"/>
      <c r="G280" s="256"/>
    </row>
    <row r="281" spans="2:7" s="239" customFormat="1">
      <c r="B281" s="256"/>
      <c r="C281" s="256"/>
      <c r="F281" s="256"/>
      <c r="G281" s="256"/>
    </row>
    <row r="282" spans="2:7" s="239" customFormat="1">
      <c r="B282" s="256"/>
      <c r="C282" s="256"/>
      <c r="F282" s="256"/>
      <c r="G282" s="256"/>
    </row>
    <row r="283" spans="2:7" s="239" customFormat="1">
      <c r="B283" s="256"/>
      <c r="C283" s="256"/>
      <c r="F283" s="256"/>
      <c r="G283" s="256"/>
    </row>
    <row r="284" spans="2:7" s="239" customFormat="1">
      <c r="B284" s="256"/>
      <c r="C284" s="256"/>
      <c r="F284" s="256"/>
      <c r="G284" s="256"/>
    </row>
    <row r="285" spans="2:7" s="239" customFormat="1">
      <c r="B285" s="256"/>
      <c r="C285" s="256"/>
      <c r="F285" s="256"/>
      <c r="G285" s="256"/>
    </row>
    <row r="286" spans="2:7" s="239" customFormat="1">
      <c r="B286" s="256"/>
      <c r="C286" s="256"/>
      <c r="F286" s="256"/>
      <c r="G286" s="256"/>
    </row>
    <row r="287" spans="2:7" s="239" customFormat="1">
      <c r="B287" s="256"/>
      <c r="C287" s="256"/>
      <c r="F287" s="256"/>
      <c r="G287" s="256"/>
    </row>
    <row r="288" spans="2:7" s="239" customFormat="1">
      <c r="B288" s="256"/>
      <c r="C288" s="256"/>
      <c r="F288" s="256"/>
      <c r="G288" s="256"/>
    </row>
    <row r="289" spans="2:7" s="239" customFormat="1">
      <c r="B289" s="256"/>
      <c r="C289" s="256"/>
      <c r="F289" s="256"/>
      <c r="G289" s="256"/>
    </row>
    <row r="290" spans="2:7" s="239" customFormat="1">
      <c r="B290" s="256"/>
      <c r="C290" s="256"/>
      <c r="F290" s="256"/>
      <c r="G290" s="256"/>
    </row>
    <row r="291" spans="2:7" s="239" customFormat="1">
      <c r="B291" s="256"/>
      <c r="C291" s="256"/>
      <c r="F291" s="256"/>
      <c r="G291" s="256"/>
    </row>
    <row r="292" spans="2:7" s="239" customFormat="1">
      <c r="B292" s="256"/>
      <c r="C292" s="256"/>
      <c r="F292" s="256"/>
      <c r="G292" s="256"/>
    </row>
    <row r="293" spans="2:7" s="239" customFormat="1">
      <c r="B293" s="256"/>
      <c r="C293" s="256"/>
      <c r="F293" s="256"/>
      <c r="G293" s="256"/>
    </row>
    <row r="294" spans="2:7" s="239" customFormat="1">
      <c r="B294" s="256"/>
      <c r="C294" s="256"/>
      <c r="F294" s="256"/>
      <c r="G294" s="256"/>
    </row>
    <row r="295" spans="2:7" s="239" customFormat="1">
      <c r="B295" s="256"/>
      <c r="C295" s="256"/>
      <c r="F295" s="256"/>
      <c r="G295" s="256"/>
    </row>
    <row r="296" spans="2:7" s="239" customFormat="1">
      <c r="B296" s="256"/>
      <c r="C296" s="256"/>
      <c r="F296" s="256"/>
      <c r="G296" s="256"/>
    </row>
    <row r="297" spans="2:7" s="239" customFormat="1">
      <c r="B297" s="256"/>
      <c r="C297" s="256"/>
      <c r="F297" s="256"/>
      <c r="G297" s="256"/>
    </row>
    <row r="298" spans="2:7" s="239" customFormat="1">
      <c r="B298" s="256"/>
      <c r="C298" s="256"/>
      <c r="F298" s="256"/>
      <c r="G298" s="256"/>
    </row>
    <row r="299" spans="2:7" s="239" customFormat="1">
      <c r="B299" s="256"/>
      <c r="C299" s="256"/>
      <c r="F299" s="256"/>
      <c r="G299" s="256"/>
    </row>
    <row r="300" spans="2:7" s="239" customFormat="1">
      <c r="B300" s="256"/>
      <c r="C300" s="256"/>
      <c r="F300" s="256"/>
      <c r="G300" s="256"/>
    </row>
    <row r="301" spans="2:7" s="239" customFormat="1">
      <c r="B301" s="256"/>
      <c r="C301" s="256"/>
      <c r="F301" s="256"/>
      <c r="G301" s="256"/>
    </row>
    <row r="302" spans="2:7" s="239" customFormat="1">
      <c r="B302" s="256"/>
      <c r="C302" s="256"/>
      <c r="F302" s="256"/>
      <c r="G302" s="256"/>
    </row>
    <row r="303" spans="2:7" s="239" customFormat="1">
      <c r="B303" s="256"/>
      <c r="C303" s="256"/>
      <c r="F303" s="256"/>
      <c r="G303" s="256"/>
    </row>
    <row r="304" spans="2:7" s="239" customFormat="1">
      <c r="B304" s="256"/>
      <c r="C304" s="256"/>
      <c r="F304" s="256"/>
      <c r="G304" s="256"/>
    </row>
    <row r="305" spans="2:7" s="239" customFormat="1">
      <c r="B305" s="256"/>
      <c r="C305" s="256"/>
      <c r="F305" s="256"/>
      <c r="G305" s="256"/>
    </row>
    <row r="306" spans="2:7" s="239" customFormat="1">
      <c r="B306" s="256"/>
      <c r="C306" s="256"/>
      <c r="F306" s="256"/>
      <c r="G306" s="256"/>
    </row>
    <row r="307" spans="2:7" s="239" customFormat="1">
      <c r="B307" s="256"/>
      <c r="C307" s="256"/>
      <c r="F307" s="256"/>
      <c r="G307" s="256"/>
    </row>
    <row r="308" spans="2:7" s="239" customFormat="1">
      <c r="B308" s="256"/>
      <c r="C308" s="256"/>
      <c r="F308" s="256"/>
      <c r="G308" s="256"/>
    </row>
    <row r="309" spans="2:7" s="239" customFormat="1">
      <c r="B309" s="256"/>
      <c r="C309" s="256"/>
      <c r="F309" s="256"/>
      <c r="G309" s="256"/>
    </row>
    <row r="310" spans="2:7" s="239" customFormat="1">
      <c r="B310" s="256"/>
      <c r="C310" s="256"/>
      <c r="F310" s="256"/>
      <c r="G310" s="256"/>
    </row>
    <row r="311" spans="2:7" s="239" customFormat="1">
      <c r="B311" s="256"/>
      <c r="C311" s="256"/>
      <c r="F311" s="256"/>
      <c r="G311" s="256"/>
    </row>
    <row r="312" spans="2:7" s="239" customFormat="1">
      <c r="B312" s="256"/>
      <c r="C312" s="256"/>
      <c r="F312" s="256"/>
      <c r="G312" s="256"/>
    </row>
    <row r="313" spans="2:7" s="239" customFormat="1">
      <c r="B313" s="256"/>
      <c r="C313" s="256"/>
      <c r="F313" s="256"/>
      <c r="G313" s="256"/>
    </row>
    <row r="314" spans="2:7" s="239" customFormat="1">
      <c r="B314" s="256"/>
      <c r="C314" s="256"/>
      <c r="F314" s="256"/>
      <c r="G314" s="256"/>
    </row>
    <row r="315" spans="2:7" s="239" customFormat="1">
      <c r="B315" s="256"/>
      <c r="C315" s="256"/>
      <c r="F315" s="256"/>
      <c r="G315" s="256"/>
    </row>
    <row r="316" spans="2:7" s="239" customFormat="1">
      <c r="B316" s="256"/>
      <c r="C316" s="256"/>
      <c r="F316" s="256"/>
      <c r="G316" s="256"/>
    </row>
    <row r="317" spans="2:7" s="239" customFormat="1">
      <c r="B317" s="256"/>
      <c r="C317" s="256"/>
      <c r="F317" s="256"/>
      <c r="G317" s="256"/>
    </row>
    <row r="318" spans="2:7" s="239" customFormat="1">
      <c r="B318" s="256"/>
      <c r="C318" s="256"/>
      <c r="F318" s="256"/>
      <c r="G318" s="256"/>
    </row>
    <row r="319" spans="2:7" s="239" customFormat="1">
      <c r="B319" s="256"/>
      <c r="C319" s="256"/>
      <c r="F319" s="256"/>
      <c r="G319" s="256"/>
    </row>
    <row r="320" spans="2:7" s="239" customFormat="1">
      <c r="B320" s="256"/>
      <c r="C320" s="256"/>
      <c r="F320" s="256"/>
      <c r="G320" s="256"/>
    </row>
    <row r="321" spans="2:7" s="239" customFormat="1">
      <c r="B321" s="256"/>
      <c r="C321" s="256"/>
      <c r="F321" s="256"/>
      <c r="G321" s="256"/>
    </row>
    <row r="322" spans="2:7" s="239" customFormat="1">
      <c r="B322" s="256"/>
      <c r="C322" s="256"/>
      <c r="F322" s="256"/>
      <c r="G322" s="256"/>
    </row>
    <row r="323" spans="2:7" s="239" customFormat="1">
      <c r="B323" s="256"/>
      <c r="C323" s="256"/>
      <c r="F323" s="256"/>
      <c r="G323" s="256"/>
    </row>
    <row r="324" spans="2:7" s="239" customFormat="1">
      <c r="B324" s="256"/>
      <c r="C324" s="256"/>
      <c r="F324" s="256"/>
      <c r="G324" s="256"/>
    </row>
    <row r="325" spans="2:7" s="239" customFormat="1">
      <c r="B325" s="256"/>
      <c r="C325" s="256"/>
      <c r="F325" s="256"/>
      <c r="G325" s="256"/>
    </row>
    <row r="326" spans="2:7" s="239" customFormat="1">
      <c r="B326" s="256"/>
      <c r="C326" s="256"/>
      <c r="F326" s="256"/>
      <c r="G326" s="256"/>
    </row>
    <row r="327" spans="2:7" s="239" customFormat="1">
      <c r="B327" s="256"/>
      <c r="C327" s="256"/>
      <c r="F327" s="256"/>
      <c r="G327" s="256"/>
    </row>
    <row r="328" spans="2:7" s="239" customFormat="1">
      <c r="B328" s="256"/>
      <c r="C328" s="256"/>
      <c r="F328" s="256"/>
      <c r="G328" s="256"/>
    </row>
    <row r="329" spans="2:7" s="239" customFormat="1">
      <c r="B329" s="256"/>
      <c r="C329" s="256"/>
      <c r="F329" s="256"/>
      <c r="G329" s="256"/>
    </row>
    <row r="330" spans="2:7" s="239" customFormat="1">
      <c r="B330" s="256"/>
      <c r="C330" s="256"/>
      <c r="F330" s="256"/>
      <c r="G330" s="256"/>
    </row>
    <row r="331" spans="2:7" s="239" customFormat="1">
      <c r="B331" s="256"/>
      <c r="C331" s="256"/>
      <c r="F331" s="256"/>
      <c r="G331" s="256"/>
    </row>
    <row r="332" spans="2:7" s="239" customFormat="1">
      <c r="B332" s="256"/>
      <c r="C332" s="256"/>
      <c r="F332" s="256"/>
      <c r="G332" s="256"/>
    </row>
    <row r="333" spans="2:7" s="239" customFormat="1">
      <c r="B333" s="256"/>
      <c r="C333" s="256"/>
      <c r="F333" s="256"/>
      <c r="G333" s="256"/>
    </row>
    <row r="334" spans="2:7" s="239" customFormat="1">
      <c r="B334" s="256"/>
      <c r="C334" s="256"/>
      <c r="F334" s="256"/>
      <c r="G334" s="256"/>
    </row>
    <row r="335" spans="2:7" s="239" customFormat="1">
      <c r="B335" s="256"/>
      <c r="C335" s="256"/>
      <c r="F335" s="256"/>
      <c r="G335" s="256"/>
    </row>
    <row r="336" spans="2:7" s="239" customFormat="1">
      <c r="B336" s="256"/>
      <c r="C336" s="256"/>
      <c r="F336" s="256"/>
      <c r="G336" s="256"/>
    </row>
    <row r="337" spans="2:7" s="239" customFormat="1">
      <c r="B337" s="256"/>
      <c r="C337" s="256"/>
      <c r="F337" s="256"/>
      <c r="G337" s="256"/>
    </row>
    <row r="338" spans="2:7" s="239" customFormat="1">
      <c r="B338" s="256"/>
      <c r="C338" s="256"/>
      <c r="F338" s="256"/>
      <c r="G338" s="256"/>
    </row>
    <row r="339" spans="2:7" s="239" customFormat="1">
      <c r="B339" s="256"/>
      <c r="C339" s="256"/>
      <c r="F339" s="256"/>
      <c r="G339" s="256"/>
    </row>
    <row r="340" spans="2:7" s="239" customFormat="1">
      <c r="B340" s="256"/>
      <c r="C340" s="256"/>
      <c r="F340" s="256"/>
      <c r="G340" s="256"/>
    </row>
    <row r="341" spans="2:7" s="239" customFormat="1">
      <c r="B341" s="256"/>
      <c r="C341" s="256"/>
      <c r="F341" s="256"/>
      <c r="G341" s="256"/>
    </row>
    <row r="342" spans="2:7" s="239" customFormat="1">
      <c r="B342" s="256"/>
      <c r="C342" s="256"/>
      <c r="F342" s="256"/>
      <c r="G342" s="256"/>
    </row>
    <row r="343" spans="2:7" s="239" customFormat="1">
      <c r="B343" s="256"/>
      <c r="C343" s="256"/>
      <c r="F343" s="256"/>
      <c r="G343" s="256"/>
    </row>
    <row r="344" spans="2:7" s="239" customFormat="1">
      <c r="B344" s="256"/>
      <c r="C344" s="256"/>
      <c r="F344" s="256"/>
      <c r="G344" s="256"/>
    </row>
    <row r="345" spans="2:7" s="239" customFormat="1">
      <c r="B345" s="256"/>
      <c r="C345" s="256"/>
      <c r="F345" s="256"/>
      <c r="G345" s="256"/>
    </row>
    <row r="346" spans="2:7" s="239" customFormat="1">
      <c r="B346" s="256"/>
      <c r="C346" s="256"/>
      <c r="F346" s="256"/>
      <c r="G346" s="256"/>
    </row>
    <row r="347" spans="2:7" s="239" customFormat="1">
      <c r="B347" s="256"/>
      <c r="C347" s="256"/>
      <c r="F347" s="256"/>
      <c r="G347" s="256"/>
    </row>
    <row r="348" spans="2:7" s="239" customFormat="1">
      <c r="B348" s="256"/>
      <c r="C348" s="256"/>
      <c r="F348" s="256"/>
      <c r="G348" s="256"/>
    </row>
    <row r="349" spans="2:7" s="239" customFormat="1">
      <c r="B349" s="256"/>
      <c r="C349" s="256"/>
      <c r="F349" s="256"/>
      <c r="G349" s="256"/>
    </row>
    <row r="350" spans="2:7" s="239" customFormat="1">
      <c r="B350" s="256"/>
      <c r="C350" s="256"/>
      <c r="F350" s="256"/>
      <c r="G350" s="256"/>
    </row>
    <row r="351" spans="2:7" s="239" customFormat="1">
      <c r="B351" s="256"/>
      <c r="C351" s="256"/>
      <c r="F351" s="256"/>
      <c r="G351" s="256"/>
    </row>
    <row r="352" spans="2:7" s="239" customFormat="1">
      <c r="B352" s="256"/>
      <c r="C352" s="256"/>
      <c r="F352" s="256"/>
      <c r="G352" s="256"/>
    </row>
    <row r="353" spans="2:7" s="239" customFormat="1">
      <c r="B353" s="256"/>
      <c r="C353" s="256"/>
      <c r="F353" s="256"/>
      <c r="G353" s="256"/>
    </row>
    <row r="354" spans="2:7" s="239" customFormat="1">
      <c r="B354" s="256"/>
      <c r="C354" s="256"/>
      <c r="F354" s="256"/>
      <c r="G354" s="256"/>
    </row>
    <row r="355" spans="2:7" s="239" customFormat="1">
      <c r="B355" s="256"/>
      <c r="C355" s="256"/>
      <c r="F355" s="256"/>
      <c r="G355" s="256"/>
    </row>
    <row r="356" spans="2:7" s="239" customFormat="1">
      <c r="B356" s="256"/>
      <c r="C356" s="256"/>
      <c r="F356" s="256"/>
      <c r="G356" s="256"/>
    </row>
    <row r="357" spans="2:7" s="239" customFormat="1">
      <c r="B357" s="256"/>
      <c r="C357" s="256"/>
      <c r="F357" s="256"/>
      <c r="G357" s="256"/>
    </row>
    <row r="358" spans="2:7" s="239" customFormat="1">
      <c r="B358" s="256"/>
      <c r="C358" s="256"/>
      <c r="F358" s="256"/>
      <c r="G358" s="256"/>
    </row>
    <row r="359" spans="2:7" s="239" customFormat="1">
      <c r="B359" s="256"/>
      <c r="C359" s="256"/>
      <c r="F359" s="256"/>
      <c r="G359" s="256"/>
    </row>
    <row r="360" spans="2:7" s="239" customFormat="1">
      <c r="B360" s="256"/>
      <c r="C360" s="256"/>
      <c r="F360" s="256"/>
      <c r="G360" s="256"/>
    </row>
    <row r="361" spans="2:7" s="239" customFormat="1">
      <c r="B361" s="256"/>
      <c r="C361" s="256"/>
      <c r="F361" s="256"/>
      <c r="G361" s="256"/>
    </row>
    <row r="362" spans="2:7" s="239" customFormat="1">
      <c r="B362" s="256"/>
      <c r="C362" s="256"/>
      <c r="F362" s="256"/>
      <c r="G362" s="256"/>
    </row>
    <row r="363" spans="2:7" s="239" customFormat="1">
      <c r="B363" s="256"/>
      <c r="C363" s="256"/>
      <c r="F363" s="256"/>
      <c r="G363" s="256"/>
    </row>
    <row r="364" spans="2:7" s="239" customFormat="1">
      <c r="B364" s="256"/>
      <c r="C364" s="256"/>
      <c r="F364" s="256"/>
      <c r="G364" s="256"/>
    </row>
    <row r="365" spans="2:7" s="239" customFormat="1">
      <c r="B365" s="256"/>
      <c r="C365" s="256"/>
      <c r="F365" s="256"/>
      <c r="G365" s="256"/>
    </row>
    <row r="366" spans="2:7" s="239" customFormat="1">
      <c r="B366" s="256"/>
      <c r="C366" s="256"/>
      <c r="F366" s="256"/>
      <c r="G366" s="256"/>
    </row>
    <row r="367" spans="2:7" s="239" customFormat="1">
      <c r="B367" s="256"/>
      <c r="C367" s="256"/>
      <c r="F367" s="256"/>
      <c r="G367" s="256"/>
    </row>
    <row r="368" spans="2:7" s="239" customFormat="1">
      <c r="B368" s="256"/>
      <c r="C368" s="256"/>
      <c r="F368" s="256"/>
      <c r="G368" s="256"/>
    </row>
    <row r="369" spans="2:7" s="239" customFormat="1">
      <c r="B369" s="256"/>
      <c r="C369" s="256"/>
      <c r="F369" s="256"/>
      <c r="G369" s="256"/>
    </row>
    <row r="370" spans="2:7" s="239" customFormat="1">
      <c r="B370" s="256"/>
      <c r="C370" s="256"/>
      <c r="F370" s="256"/>
      <c r="G370" s="256"/>
    </row>
    <row r="371" spans="2:7" s="239" customFormat="1">
      <c r="B371" s="256"/>
      <c r="C371" s="256"/>
      <c r="F371" s="256"/>
      <c r="G371" s="256"/>
    </row>
    <row r="372" spans="2:7" s="239" customFormat="1">
      <c r="B372" s="256"/>
      <c r="C372" s="256"/>
      <c r="F372" s="256"/>
      <c r="G372" s="256"/>
    </row>
    <row r="373" spans="2:7" s="239" customFormat="1">
      <c r="B373" s="256"/>
      <c r="C373" s="256"/>
      <c r="F373" s="256"/>
      <c r="G373" s="256"/>
    </row>
    <row r="374" spans="2:7" s="239" customFormat="1">
      <c r="B374" s="256"/>
      <c r="C374" s="256"/>
      <c r="F374" s="256"/>
      <c r="G374" s="256"/>
    </row>
  </sheetData>
  <sheetProtection password="D806" sheet="1" objects="1" scenarios="1"/>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dimension ref="A1:CG435"/>
  <sheetViews>
    <sheetView showGridLines="0" topLeftCell="A49" zoomScale="85" zoomScaleNormal="85" workbookViewId="0">
      <selection activeCell="B42" sqref="B42"/>
    </sheetView>
  </sheetViews>
  <sheetFormatPr defaultColWidth="9.109375" defaultRowHeight="14.4"/>
  <cols>
    <col min="1" max="1" width="29.44140625" style="484" customWidth="1"/>
    <col min="2" max="2" width="14.109375" style="90" customWidth="1"/>
    <col min="3" max="3" width="14.33203125" style="90" customWidth="1"/>
    <col min="4" max="4" width="12.5546875" style="90" customWidth="1"/>
    <col min="5" max="5" width="16" style="484" customWidth="1"/>
    <col min="6" max="85" width="9.109375" style="489"/>
    <col min="86" max="16384" width="9.109375" style="484"/>
  </cols>
  <sheetData>
    <row r="1" spans="1:5" ht="18">
      <c r="A1" s="739" t="s">
        <v>500</v>
      </c>
    </row>
    <row r="2" spans="1:5">
      <c r="A2" s="484" t="s">
        <v>233</v>
      </c>
    </row>
    <row r="3" spans="1:5">
      <c r="A3" s="539" t="s">
        <v>79</v>
      </c>
      <c r="B3" s="155"/>
      <c r="C3" s="156"/>
    </row>
    <row r="4" spans="1:5">
      <c r="A4" s="472" t="s">
        <v>85</v>
      </c>
      <c r="B4" s="150">
        <f>使用者输入值!B6</f>
        <v>0</v>
      </c>
      <c r="C4" s="151" t="s">
        <v>86</v>
      </c>
    </row>
    <row r="5" spans="1:5">
      <c r="A5" s="472" t="s">
        <v>87</v>
      </c>
      <c r="B5" s="425">
        <f>B4/24</f>
        <v>0</v>
      </c>
      <c r="C5" s="151" t="s">
        <v>88</v>
      </c>
    </row>
    <row r="6" spans="1:5">
      <c r="A6" s="471" t="s">
        <v>146</v>
      </c>
      <c r="B6" s="382">
        <f>B4/0.2</f>
        <v>0</v>
      </c>
      <c r="C6" s="151" t="s">
        <v>149</v>
      </c>
    </row>
    <row r="7" spans="1:5">
      <c r="A7" s="471" t="s">
        <v>155</v>
      </c>
      <c r="B7" s="157">
        <v>3.6</v>
      </c>
      <c r="C7" s="158" t="s">
        <v>92</v>
      </c>
    </row>
    <row r="8" spans="1:5">
      <c r="A8" s="471" t="s">
        <v>148</v>
      </c>
      <c r="B8" s="157">
        <v>3.91</v>
      </c>
      <c r="C8" s="158" t="s">
        <v>150</v>
      </c>
    </row>
    <row r="9" spans="1:5">
      <c r="A9" s="471" t="s">
        <v>145</v>
      </c>
      <c r="B9" s="214">
        <f>'End Use in Cement'!F19</f>
        <v>1</v>
      </c>
      <c r="C9" s="158"/>
    </row>
    <row r="10" spans="1:5">
      <c r="A10" s="471" t="s">
        <v>159</v>
      </c>
      <c r="B10" s="383">
        <f>B4/B9</f>
        <v>0</v>
      </c>
      <c r="C10" s="151" t="s">
        <v>149</v>
      </c>
    </row>
    <row r="11" spans="1:5">
      <c r="A11" s="471" t="s">
        <v>141</v>
      </c>
      <c r="B11" s="383">
        <f>(B6-B10)/B8</f>
        <v>0</v>
      </c>
      <c r="C11" s="151" t="s">
        <v>86</v>
      </c>
    </row>
    <row r="12" spans="1:5">
      <c r="A12" s="475" t="s">
        <v>141</v>
      </c>
      <c r="B12" s="383">
        <f>B11/0.2</f>
        <v>0</v>
      </c>
      <c r="C12" s="205" t="s">
        <v>149</v>
      </c>
    </row>
    <row r="14" spans="1:5">
      <c r="A14" s="539" t="s">
        <v>76</v>
      </c>
      <c r="B14" s="155"/>
      <c r="C14" s="155"/>
      <c r="D14" s="206"/>
      <c r="E14" s="540"/>
    </row>
    <row r="15" spans="1:5" ht="15.6">
      <c r="A15" s="472" t="s">
        <v>32</v>
      </c>
      <c r="B15" s="157">
        <f>使用者输入值!B19</f>
        <v>0</v>
      </c>
      <c r="C15" s="541" t="s">
        <v>77</v>
      </c>
      <c r="D15" s="425">
        <f>B15*B33</f>
        <v>0</v>
      </c>
      <c r="E15" s="465" t="s">
        <v>78</v>
      </c>
    </row>
    <row r="16" spans="1:5">
      <c r="A16" s="472"/>
      <c r="B16" s="157"/>
      <c r="C16" s="541"/>
      <c r="D16" s="542"/>
      <c r="E16" s="465"/>
    </row>
    <row r="17" spans="1:5">
      <c r="A17" s="472" t="s">
        <v>80</v>
      </c>
      <c r="B17" s="157"/>
      <c r="C17" s="541"/>
      <c r="D17" s="541"/>
      <c r="E17" s="465"/>
    </row>
    <row r="18" spans="1:5">
      <c r="A18" s="498" t="s">
        <v>83</v>
      </c>
      <c r="B18" s="200">
        <f>通用假设!B18</f>
        <v>5.6000000000000001E-2</v>
      </c>
      <c r="C18" s="543" t="s">
        <v>460</v>
      </c>
      <c r="D18" s="541"/>
      <c r="E18" s="465"/>
    </row>
    <row r="19" spans="1:5">
      <c r="A19" s="499" t="s">
        <v>56</v>
      </c>
      <c r="B19" s="200">
        <f>通用假设!B19</f>
        <v>1.0000000000000001E-7</v>
      </c>
      <c r="C19" s="543" t="s">
        <v>461</v>
      </c>
      <c r="D19" s="541"/>
      <c r="E19" s="465"/>
    </row>
    <row r="20" spans="1:5">
      <c r="A20" s="499" t="s">
        <v>84</v>
      </c>
      <c r="B20" s="200">
        <f>通用假设!B20</f>
        <v>9.9999999999999995E-8</v>
      </c>
      <c r="C20" s="543" t="s">
        <v>462</v>
      </c>
      <c r="D20" s="541"/>
      <c r="E20" s="465"/>
    </row>
    <row r="21" spans="1:5">
      <c r="A21" s="499" t="s">
        <v>54</v>
      </c>
      <c r="B21" s="200">
        <f>通用假设!B21</f>
        <v>2.6699999999999998E-4</v>
      </c>
      <c r="C21" s="543" t="s">
        <v>463</v>
      </c>
      <c r="D21" s="541"/>
      <c r="E21" s="465"/>
    </row>
    <row r="22" spans="1:5">
      <c r="A22" s="499" t="s">
        <v>89</v>
      </c>
      <c r="B22" s="200"/>
      <c r="C22" s="543" t="s">
        <v>464</v>
      </c>
      <c r="D22" s="541"/>
      <c r="E22" s="465"/>
    </row>
    <row r="23" spans="1:5">
      <c r="A23" s="475" t="s">
        <v>91</v>
      </c>
      <c r="B23" s="157">
        <v>3.6</v>
      </c>
      <c r="C23" s="544" t="s">
        <v>92</v>
      </c>
      <c r="D23" s="545"/>
      <c r="E23" s="546"/>
    </row>
    <row r="24" spans="1:5">
      <c r="A24" s="547" t="s">
        <v>142</v>
      </c>
      <c r="B24" s="157"/>
      <c r="C24" s="157"/>
      <c r="D24" s="150"/>
      <c r="E24" s="465"/>
    </row>
    <row r="25" spans="1:5">
      <c r="A25" s="471" t="s">
        <v>32</v>
      </c>
      <c r="B25" s="157">
        <f>使用者输入值!B18</f>
        <v>0</v>
      </c>
      <c r="C25" s="543" t="s">
        <v>97</v>
      </c>
      <c r="D25" s="425">
        <f>B25*B33</f>
        <v>0</v>
      </c>
      <c r="E25" s="465" t="s">
        <v>98</v>
      </c>
    </row>
    <row r="26" spans="1:5">
      <c r="A26" s="471"/>
      <c r="B26" s="573"/>
      <c r="C26" s="543"/>
      <c r="D26" s="543"/>
      <c r="E26" s="548"/>
    </row>
    <row r="27" spans="1:5">
      <c r="A27" s="471" t="s">
        <v>80</v>
      </c>
      <c r="B27" s="157"/>
      <c r="C27" s="541"/>
      <c r="D27" s="541"/>
      <c r="E27" s="465"/>
    </row>
    <row r="28" spans="1:5" ht="15.6">
      <c r="A28" s="498" t="s">
        <v>81</v>
      </c>
      <c r="B28" s="200">
        <f>通用假设!B10</f>
        <v>9.4600000000000004E-2</v>
      </c>
      <c r="C28" s="543" t="s">
        <v>446</v>
      </c>
      <c r="D28" s="541"/>
      <c r="E28" s="465"/>
    </row>
    <row r="29" spans="1:5">
      <c r="A29" s="499" t="s">
        <v>56</v>
      </c>
      <c r="B29" s="200">
        <f>通用假设!B11</f>
        <v>6.0000000000000002E-5</v>
      </c>
      <c r="C29" s="543" t="s">
        <v>447</v>
      </c>
      <c r="D29" s="541"/>
      <c r="E29" s="465"/>
    </row>
    <row r="30" spans="1:5">
      <c r="A30" s="499" t="s">
        <v>84</v>
      </c>
      <c r="B30" s="200">
        <f>通用假设!B12</f>
        <v>5.9999999999999997E-7</v>
      </c>
      <c r="C30" s="543" t="s">
        <v>445</v>
      </c>
      <c r="D30" s="541"/>
      <c r="E30" s="465"/>
    </row>
    <row r="31" spans="1:5">
      <c r="A31" s="498" t="s">
        <v>54</v>
      </c>
      <c r="B31" s="200">
        <f>通用假设!B13</f>
        <v>2.5500000000000002E-4</v>
      </c>
      <c r="C31" s="543" t="s">
        <v>448</v>
      </c>
      <c r="D31" s="541"/>
      <c r="E31" s="465"/>
    </row>
    <row r="32" spans="1:5">
      <c r="A32" s="498" t="s">
        <v>89</v>
      </c>
      <c r="B32" s="200">
        <f>通用假设!B14</f>
        <v>2.2399999999999998E-3</v>
      </c>
      <c r="C32" s="543" t="s">
        <v>449</v>
      </c>
      <c r="D32" s="541"/>
      <c r="E32" s="465"/>
    </row>
    <row r="33" spans="1:85">
      <c r="A33" s="483" t="s">
        <v>254</v>
      </c>
      <c r="B33" s="221">
        <f>使用者输入值!B21</f>
        <v>0</v>
      </c>
      <c r="C33" s="545"/>
      <c r="D33" s="545"/>
      <c r="E33" s="546"/>
    </row>
    <row r="34" spans="1:85">
      <c r="A34" s="541"/>
      <c r="B34" s="228"/>
      <c r="C34" s="541"/>
      <c r="D34" s="541"/>
      <c r="E34" s="541"/>
    </row>
    <row r="35" spans="1:85">
      <c r="A35" s="539" t="s">
        <v>106</v>
      </c>
      <c r="B35" s="155" t="s">
        <v>151</v>
      </c>
      <c r="C35" s="155" t="s">
        <v>152</v>
      </c>
      <c r="D35" s="207"/>
    </row>
    <row r="36" spans="1:85">
      <c r="A36" s="472" t="s">
        <v>143</v>
      </c>
      <c r="B36" s="740">
        <f>技术假设!B70</f>
        <v>200000</v>
      </c>
      <c r="C36" s="454">
        <f>B36*B12</f>
        <v>0</v>
      </c>
      <c r="D36" s="151"/>
    </row>
    <row r="37" spans="1:85">
      <c r="A37" s="483"/>
      <c r="B37" s="153"/>
      <c r="C37" s="153"/>
      <c r="D37" s="154"/>
    </row>
    <row r="38" spans="1:85">
      <c r="A38" s="539" t="s">
        <v>109</v>
      </c>
      <c r="B38" s="155" t="s">
        <v>110</v>
      </c>
      <c r="C38" s="155" t="s">
        <v>156</v>
      </c>
      <c r="D38" s="207"/>
    </row>
    <row r="39" spans="1:85">
      <c r="A39" s="479" t="s">
        <v>109</v>
      </c>
      <c r="B39" s="534" t="s">
        <v>13</v>
      </c>
      <c r="C39" s="538" t="s">
        <v>167</v>
      </c>
      <c r="D39" s="151" t="s">
        <v>220</v>
      </c>
    </row>
    <row r="40" spans="1:85">
      <c r="A40" s="418" t="s">
        <v>153</v>
      </c>
      <c r="B40" s="559">
        <f>使用者输入值!B27</f>
        <v>0</v>
      </c>
      <c r="C40" s="560">
        <f>$C$46*B40</f>
        <v>0</v>
      </c>
      <c r="D40" s="385">
        <f>C40*365</f>
        <v>0</v>
      </c>
    </row>
    <row r="41" spans="1:85">
      <c r="A41" s="418" t="s">
        <v>154</v>
      </c>
      <c r="B41" s="559">
        <f>使用者输入值!B28</f>
        <v>0</v>
      </c>
      <c r="C41" s="560">
        <f>$C$46*B41</f>
        <v>0</v>
      </c>
      <c r="D41" s="385">
        <f>C41*365</f>
        <v>0</v>
      </c>
    </row>
    <row r="42" spans="1:85">
      <c r="A42" s="535" t="s">
        <v>550</v>
      </c>
      <c r="B42" s="559">
        <v>0</v>
      </c>
      <c r="C42" s="561">
        <f>$C$46*B42</f>
        <v>0</v>
      </c>
      <c r="D42" s="562">
        <f>C42*365</f>
        <v>0</v>
      </c>
    </row>
    <row r="43" spans="1:85">
      <c r="A43" s="413"/>
      <c r="B43" s="224"/>
      <c r="E43" s="549"/>
    </row>
    <row r="44" spans="1:85">
      <c r="A44" s="539" t="s">
        <v>117</v>
      </c>
      <c r="B44" s="155"/>
      <c r="C44" s="155"/>
      <c r="D44" s="207"/>
    </row>
    <row r="45" spans="1:85" s="551" customFormat="1">
      <c r="A45" s="550" t="s">
        <v>144</v>
      </c>
      <c r="B45" s="157" t="s">
        <v>157</v>
      </c>
      <c r="C45" s="157" t="s">
        <v>158</v>
      </c>
      <c r="D45" s="158"/>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c r="AF45" s="489"/>
      <c r="AG45" s="489"/>
      <c r="AH45" s="489"/>
      <c r="AI45" s="489"/>
      <c r="AJ45" s="489"/>
      <c r="AK45" s="489"/>
      <c r="AL45" s="489"/>
      <c r="AM45" s="489"/>
      <c r="AN45" s="489"/>
      <c r="AO45" s="489"/>
      <c r="AP45" s="489"/>
      <c r="AQ45" s="489"/>
      <c r="AR45" s="489"/>
      <c r="AS45" s="489"/>
      <c r="AT45" s="489"/>
      <c r="AU45" s="489"/>
      <c r="AV45" s="489"/>
      <c r="AW45" s="489"/>
      <c r="AX45" s="489"/>
      <c r="AY45" s="489"/>
      <c r="AZ45" s="489"/>
      <c r="BA45" s="489"/>
      <c r="BB45" s="489"/>
      <c r="BC45" s="489"/>
      <c r="BD45" s="489"/>
      <c r="BE45" s="489"/>
      <c r="BF45" s="489"/>
      <c r="BG45" s="489"/>
      <c r="BH45" s="489"/>
      <c r="BI45" s="489"/>
      <c r="BJ45" s="489"/>
      <c r="BK45" s="489"/>
      <c r="BL45" s="489"/>
      <c r="BM45" s="489"/>
      <c r="BN45" s="489"/>
      <c r="BO45" s="489"/>
      <c r="BP45" s="489"/>
      <c r="BQ45" s="489"/>
      <c r="BR45" s="489"/>
      <c r="BS45" s="489"/>
      <c r="BT45" s="489"/>
      <c r="BU45" s="489"/>
      <c r="BV45" s="489"/>
      <c r="BW45" s="489"/>
      <c r="BX45" s="489"/>
      <c r="BY45" s="489"/>
      <c r="BZ45" s="489"/>
      <c r="CA45" s="489"/>
      <c r="CB45" s="489"/>
      <c r="CC45" s="489"/>
      <c r="CD45" s="489"/>
      <c r="CE45" s="489"/>
      <c r="CF45" s="489"/>
      <c r="CG45" s="489"/>
    </row>
    <row r="46" spans="1:85">
      <c r="A46" s="472"/>
      <c r="B46" s="202">
        <f>技术假设!B65</f>
        <v>2611</v>
      </c>
      <c r="C46" s="560">
        <f>B46*B12</f>
        <v>0</v>
      </c>
      <c r="D46" s="218"/>
      <c r="E46" s="552"/>
    </row>
    <row r="47" spans="1:85" ht="43.2">
      <c r="A47" s="479" t="s">
        <v>118</v>
      </c>
      <c r="B47" s="227" t="s">
        <v>474</v>
      </c>
      <c r="C47" s="227" t="s">
        <v>475</v>
      </c>
      <c r="D47" s="229" t="s">
        <v>541</v>
      </c>
    </row>
    <row r="48" spans="1:85">
      <c r="A48" s="472" t="s">
        <v>83</v>
      </c>
      <c r="B48" s="391" t="e">
        <f>($C$46*B28)/B33</f>
        <v>#DIV/0!</v>
      </c>
      <c r="C48" s="391">
        <f>$C$46*B18</f>
        <v>0</v>
      </c>
      <c r="D48" s="865">
        <v>0</v>
      </c>
    </row>
    <row r="49" spans="1:85">
      <c r="A49" s="472" t="s">
        <v>56</v>
      </c>
      <c r="B49" s="391" t="e">
        <f>($C$46*B29)/B33</f>
        <v>#DIV/0!</v>
      </c>
      <c r="C49" s="391">
        <f>$C$46*B19</f>
        <v>0</v>
      </c>
      <c r="D49" s="865">
        <v>0</v>
      </c>
    </row>
    <row r="50" spans="1:85">
      <c r="A50" s="471" t="s">
        <v>58</v>
      </c>
      <c r="B50" s="391" t="e">
        <f>($C$46*B30)/B33</f>
        <v>#DIV/0!</v>
      </c>
      <c r="C50" s="391">
        <f>$C$46*B20</f>
        <v>0</v>
      </c>
      <c r="D50" s="865">
        <v>0</v>
      </c>
    </row>
    <row r="51" spans="1:85">
      <c r="A51" s="471" t="s">
        <v>54</v>
      </c>
      <c r="B51" s="391" t="e">
        <f>($C$46*B30)/B33</f>
        <v>#DIV/0!</v>
      </c>
      <c r="C51" s="391">
        <f>$C$46*B21</f>
        <v>0</v>
      </c>
      <c r="D51" s="865">
        <v>0</v>
      </c>
    </row>
    <row r="52" spans="1:85">
      <c r="A52" s="472" t="s">
        <v>89</v>
      </c>
      <c r="B52" s="391" t="e">
        <f>($C$46*B32)/B33</f>
        <v>#DIV/0!</v>
      </c>
      <c r="C52" s="391">
        <f>$C$46*B22</f>
        <v>0</v>
      </c>
      <c r="D52" s="865">
        <v>0</v>
      </c>
    </row>
    <row r="53" spans="1:85">
      <c r="A53" s="471" t="s">
        <v>270</v>
      </c>
      <c r="B53" s="150"/>
      <c r="C53" s="203"/>
      <c r="D53" s="865">
        <v>0</v>
      </c>
    </row>
    <row r="54" spans="1:85">
      <c r="A54" s="475" t="s">
        <v>120</v>
      </c>
      <c r="B54" s="153"/>
      <c r="C54" s="537"/>
      <c r="D54" s="865">
        <v>0</v>
      </c>
    </row>
    <row r="55" spans="1:85" ht="15" thickBot="1">
      <c r="A55" s="543"/>
      <c r="C55" s="225"/>
      <c r="D55" s="160"/>
    </row>
    <row r="56" spans="1:85">
      <c r="A56" s="563" t="s">
        <v>255</v>
      </c>
      <c r="B56" s="226"/>
      <c r="C56" s="226"/>
      <c r="D56" s="210"/>
    </row>
    <row r="57" spans="1:85" s="553" customFormat="1" ht="43.2">
      <c r="A57" s="566" t="s">
        <v>124</v>
      </c>
      <c r="B57" s="227" t="s">
        <v>476</v>
      </c>
      <c r="C57" s="227" t="s">
        <v>477</v>
      </c>
      <c r="D57" s="229" t="s">
        <v>541</v>
      </c>
      <c r="F57" s="554"/>
      <c r="G57" s="554"/>
      <c r="H57" s="554"/>
      <c r="I57" s="554"/>
      <c r="J57" s="554"/>
      <c r="K57" s="554"/>
      <c r="L57" s="554"/>
      <c r="M57" s="554"/>
      <c r="N57" s="554"/>
      <c r="O57" s="554"/>
      <c r="P57" s="554"/>
      <c r="Q57" s="554"/>
      <c r="R57" s="554"/>
      <c r="S57" s="554"/>
      <c r="T57" s="554"/>
      <c r="U57" s="554"/>
      <c r="V57" s="554"/>
      <c r="W57" s="554"/>
      <c r="X57" s="554"/>
      <c r="Y57" s="554"/>
      <c r="Z57" s="554"/>
      <c r="AA57" s="554"/>
      <c r="AB57" s="554"/>
      <c r="AC57" s="554"/>
      <c r="AD57" s="554"/>
      <c r="AE57" s="554"/>
      <c r="AF57" s="554"/>
      <c r="AG57" s="554"/>
      <c r="AH57" s="554"/>
      <c r="AI57" s="554"/>
      <c r="AJ57" s="554"/>
      <c r="AK57" s="554"/>
      <c r="AL57" s="554"/>
      <c r="AM57" s="554"/>
      <c r="AN57" s="554"/>
      <c r="AO57" s="554"/>
      <c r="AP57" s="554"/>
      <c r="AQ57" s="554"/>
      <c r="AR57" s="554"/>
      <c r="AS57" s="554"/>
      <c r="AT57" s="554"/>
      <c r="AU57" s="554"/>
      <c r="AV57" s="554"/>
      <c r="AW57" s="554"/>
      <c r="AX57" s="554"/>
      <c r="AY57" s="554"/>
      <c r="AZ57" s="554"/>
      <c r="BA57" s="554"/>
      <c r="BB57" s="554"/>
      <c r="BC57" s="554"/>
      <c r="BD57" s="554"/>
      <c r="BE57" s="554"/>
      <c r="BF57" s="554"/>
      <c r="BG57" s="554"/>
      <c r="BH57" s="554"/>
      <c r="BI57" s="554"/>
      <c r="BJ57" s="554"/>
      <c r="BK57" s="554"/>
      <c r="BL57" s="554"/>
      <c r="BM57" s="554"/>
      <c r="BN57" s="554"/>
      <c r="BO57" s="554"/>
      <c r="BP57" s="554"/>
      <c r="BQ57" s="554"/>
      <c r="BR57" s="554"/>
      <c r="BS57" s="554"/>
      <c r="BT57" s="554"/>
      <c r="BU57" s="554"/>
      <c r="BV57" s="554"/>
      <c r="BW57" s="554"/>
      <c r="BX57" s="554"/>
      <c r="BY57" s="554"/>
      <c r="BZ57" s="554"/>
      <c r="CA57" s="554"/>
      <c r="CB57" s="554"/>
      <c r="CC57" s="554"/>
      <c r="CD57" s="554"/>
      <c r="CE57" s="554"/>
      <c r="CF57" s="554"/>
      <c r="CG57" s="554"/>
    </row>
    <row r="58" spans="1:85">
      <c r="A58" s="555" t="s">
        <v>89</v>
      </c>
      <c r="B58" s="236" t="e">
        <f>B52*使用者输入值!$B$31</f>
        <v>#DIV/0!</v>
      </c>
      <c r="C58" s="197">
        <f>C52*使用者输入值!$B$31</f>
        <v>0</v>
      </c>
      <c r="D58" s="865">
        <v>0</v>
      </c>
    </row>
    <row r="59" spans="1:85">
      <c r="A59" s="555" t="s">
        <v>54</v>
      </c>
      <c r="B59" s="236" t="e">
        <f>B51*使用者输入值!$B$31</f>
        <v>#DIV/0!</v>
      </c>
      <c r="C59" s="197">
        <f>C51*使用者输入值!$B$31</f>
        <v>0</v>
      </c>
      <c r="D59" s="865">
        <v>0</v>
      </c>
    </row>
    <row r="60" spans="1:85">
      <c r="A60" s="555" t="s">
        <v>56</v>
      </c>
      <c r="B60" s="236" t="e">
        <f>B49*使用者输入值!$B$31</f>
        <v>#DIV/0!</v>
      </c>
      <c r="C60" s="197">
        <f>C49*使用者输入值!$B$31</f>
        <v>0</v>
      </c>
      <c r="D60" s="865">
        <v>0</v>
      </c>
    </row>
    <row r="61" spans="1:85">
      <c r="A61" s="555" t="s">
        <v>120</v>
      </c>
      <c r="B61" s="197"/>
      <c r="C61" s="197"/>
      <c r="D61" s="865">
        <v>0</v>
      </c>
    </row>
    <row r="62" spans="1:85">
      <c r="A62" s="555" t="s">
        <v>56</v>
      </c>
      <c r="B62" s="197"/>
      <c r="C62" s="150"/>
      <c r="D62" s="865">
        <v>0</v>
      </c>
    </row>
    <row r="63" spans="1:85">
      <c r="A63" s="555" t="s">
        <v>270</v>
      </c>
      <c r="B63" s="197"/>
      <c r="C63" s="150"/>
      <c r="D63" s="865">
        <v>0</v>
      </c>
    </row>
    <row r="64" spans="1:85">
      <c r="A64" s="555" t="s">
        <v>121</v>
      </c>
      <c r="B64" s="236" t="e">
        <f>B48*使用者输入值!$B$31</f>
        <v>#DIV/0!</v>
      </c>
      <c r="C64" s="197">
        <f>C48*使用者输入值!$B$31</f>
        <v>0</v>
      </c>
      <c r="D64" s="865">
        <v>0</v>
      </c>
    </row>
    <row r="65" spans="1:5">
      <c r="A65" s="555" t="s">
        <v>58</v>
      </c>
      <c r="B65" s="236" t="e">
        <f>B50*使用者输入值!$B$31</f>
        <v>#DIV/0!</v>
      </c>
      <c r="C65" s="197">
        <f>C50*使用者输入值!$B$31</f>
        <v>0</v>
      </c>
      <c r="D65" s="865">
        <v>0</v>
      </c>
    </row>
    <row r="66" spans="1:5">
      <c r="A66" s="555" t="s">
        <v>59</v>
      </c>
      <c r="B66" s="197"/>
      <c r="C66" s="150"/>
      <c r="D66" s="211"/>
    </row>
    <row r="67" spans="1:5">
      <c r="A67" s="484" t="s">
        <v>453</v>
      </c>
      <c r="B67" s="391" t="e">
        <f>SUM(B64:B66)</f>
        <v>#DIV/0!</v>
      </c>
      <c r="C67" s="391">
        <f>SUM(C64:C66)</f>
        <v>0</v>
      </c>
      <c r="D67" s="564">
        <f>SUM(D64:D66)</f>
        <v>0</v>
      </c>
    </row>
    <row r="68" spans="1:5">
      <c r="A68" s="565" t="s">
        <v>125</v>
      </c>
      <c r="B68" s="197"/>
      <c r="C68" s="150"/>
      <c r="D68" s="211"/>
    </row>
    <row r="69" spans="1:5">
      <c r="A69" s="555" t="s">
        <v>465</v>
      </c>
      <c r="B69" s="197"/>
      <c r="C69" s="150"/>
      <c r="D69" s="865">
        <v>0</v>
      </c>
    </row>
    <row r="70" spans="1:5" ht="15" thickBot="1">
      <c r="A70" s="556" t="s">
        <v>466</v>
      </c>
      <c r="B70" s="212">
        <f>C46*使用者输入值!$B$31</f>
        <v>0</v>
      </c>
      <c r="C70" s="212">
        <f>C46*使用者输入值!$B$31</f>
        <v>0</v>
      </c>
      <c r="D70" s="865">
        <v>0</v>
      </c>
    </row>
    <row r="71" spans="1:5" s="489" customFormat="1">
      <c r="A71" s="487"/>
      <c r="B71" s="266"/>
      <c r="C71" s="266"/>
      <c r="D71" s="266"/>
      <c r="E71" s="487"/>
    </row>
    <row r="72" spans="1:5" s="489" customFormat="1">
      <c r="A72" s="485"/>
      <c r="B72" s="266"/>
      <c r="C72" s="266"/>
      <c r="D72" s="290"/>
      <c r="E72" s="487"/>
    </row>
    <row r="73" spans="1:5" s="489" customFormat="1">
      <c r="A73" s="487"/>
      <c r="B73" s="291"/>
      <c r="C73" s="291"/>
      <c r="D73" s="291"/>
      <c r="E73" s="557"/>
    </row>
    <row r="74" spans="1:5" s="489" customFormat="1">
      <c r="A74" s="487"/>
      <c r="B74" s="291"/>
      <c r="C74" s="291"/>
      <c r="D74" s="291"/>
      <c r="E74" s="557"/>
    </row>
    <row r="75" spans="1:5" s="489" customFormat="1">
      <c r="A75" s="487"/>
      <c r="B75" s="291"/>
      <c r="C75" s="291"/>
      <c r="D75" s="291"/>
      <c r="E75" s="557"/>
    </row>
    <row r="76" spans="1:5" s="489" customFormat="1">
      <c r="A76" s="487"/>
      <c r="B76" s="291"/>
      <c r="C76" s="291"/>
      <c r="D76" s="291"/>
      <c r="E76" s="557"/>
    </row>
    <row r="77" spans="1:5" s="489" customFormat="1">
      <c r="A77" s="487"/>
      <c r="B77" s="291"/>
      <c r="C77" s="291"/>
      <c r="D77" s="291"/>
      <c r="E77" s="557"/>
    </row>
    <row r="78" spans="1:5" s="489" customFormat="1">
      <c r="A78" s="487"/>
      <c r="B78" s="291"/>
      <c r="C78" s="291"/>
      <c r="D78" s="291"/>
      <c r="E78" s="557"/>
    </row>
    <row r="79" spans="1:5" s="489" customFormat="1">
      <c r="A79" s="487"/>
      <c r="B79" s="291"/>
      <c r="C79" s="291"/>
      <c r="D79" s="291"/>
      <c r="E79" s="558"/>
    </row>
    <row r="80" spans="1:5" s="489" customFormat="1">
      <c r="A80" s="487"/>
      <c r="B80" s="291"/>
      <c r="C80" s="291"/>
      <c r="D80" s="291"/>
      <c r="E80" s="487"/>
    </row>
    <row r="81" spans="1:5" s="489" customFormat="1">
      <c r="A81" s="487"/>
      <c r="B81" s="291"/>
      <c r="C81" s="291"/>
      <c r="D81" s="291"/>
      <c r="E81" s="487"/>
    </row>
    <row r="82" spans="1:5" s="489" customFormat="1">
      <c r="A82" s="487"/>
      <c r="B82" s="291"/>
      <c r="C82" s="291"/>
      <c r="D82" s="291"/>
      <c r="E82" s="557"/>
    </row>
    <row r="83" spans="1:5" s="489" customFormat="1">
      <c r="A83" s="487"/>
      <c r="B83" s="291"/>
      <c r="C83" s="291"/>
      <c r="D83" s="291"/>
      <c r="E83" s="487"/>
    </row>
    <row r="84" spans="1:5" s="489" customFormat="1">
      <c r="A84" s="487"/>
      <c r="B84" s="291"/>
      <c r="C84" s="291"/>
      <c r="D84" s="291"/>
      <c r="E84" s="557"/>
    </row>
    <row r="85" spans="1:5" s="489" customFormat="1">
      <c r="A85" s="487"/>
      <c r="B85" s="291"/>
      <c r="C85" s="291"/>
      <c r="D85" s="291"/>
      <c r="E85" s="557"/>
    </row>
    <row r="86" spans="1:5" s="489" customFormat="1">
      <c r="B86" s="256"/>
      <c r="C86" s="256"/>
      <c r="D86" s="256"/>
    </row>
    <row r="87" spans="1:5" s="489" customFormat="1">
      <c r="B87" s="256"/>
      <c r="C87" s="256"/>
      <c r="D87" s="256"/>
    </row>
    <row r="88" spans="1:5" s="489" customFormat="1">
      <c r="B88" s="256"/>
      <c r="C88" s="256"/>
      <c r="D88" s="256"/>
    </row>
    <row r="89" spans="1:5" s="489" customFormat="1">
      <c r="B89" s="256"/>
      <c r="C89" s="256"/>
      <c r="D89" s="256"/>
    </row>
    <row r="90" spans="1:5" s="489" customFormat="1">
      <c r="B90" s="256"/>
      <c r="C90" s="256"/>
      <c r="D90" s="256"/>
    </row>
    <row r="91" spans="1:5" s="489" customFormat="1">
      <c r="B91" s="256"/>
      <c r="C91" s="256"/>
      <c r="D91" s="256"/>
    </row>
    <row r="92" spans="1:5" s="489" customFormat="1">
      <c r="B92" s="256"/>
      <c r="C92" s="256"/>
      <c r="D92" s="256"/>
    </row>
    <row r="93" spans="1:5" s="489" customFormat="1">
      <c r="B93" s="256"/>
      <c r="C93" s="256"/>
      <c r="D93" s="256"/>
    </row>
    <row r="94" spans="1:5" s="489" customFormat="1">
      <c r="B94" s="256"/>
      <c r="C94" s="256"/>
      <c r="D94" s="256"/>
    </row>
    <row r="95" spans="1:5" s="489" customFormat="1">
      <c r="B95" s="256"/>
      <c r="C95" s="256"/>
      <c r="D95" s="256"/>
    </row>
    <row r="96" spans="1:5" s="489" customFormat="1">
      <c r="B96" s="256"/>
      <c r="C96" s="256"/>
      <c r="D96" s="256"/>
    </row>
    <row r="97" spans="2:4" s="489" customFormat="1">
      <c r="B97" s="256"/>
      <c r="C97" s="256"/>
      <c r="D97" s="256"/>
    </row>
    <row r="98" spans="2:4" s="489" customFormat="1">
      <c r="B98" s="256"/>
      <c r="C98" s="256"/>
      <c r="D98" s="256"/>
    </row>
    <row r="99" spans="2:4" s="489" customFormat="1">
      <c r="B99" s="256"/>
      <c r="C99" s="256"/>
      <c r="D99" s="256"/>
    </row>
    <row r="100" spans="2:4" s="489" customFormat="1">
      <c r="B100" s="256"/>
      <c r="C100" s="256"/>
      <c r="D100" s="256"/>
    </row>
    <row r="101" spans="2:4" s="489" customFormat="1">
      <c r="B101" s="256"/>
      <c r="C101" s="256"/>
      <c r="D101" s="256"/>
    </row>
    <row r="102" spans="2:4" s="489" customFormat="1">
      <c r="B102" s="256"/>
      <c r="C102" s="256"/>
      <c r="D102" s="256"/>
    </row>
    <row r="103" spans="2:4" s="489" customFormat="1">
      <c r="B103" s="256"/>
      <c r="C103" s="256"/>
      <c r="D103" s="256"/>
    </row>
    <row r="104" spans="2:4" s="489" customFormat="1">
      <c r="B104" s="256"/>
      <c r="C104" s="256"/>
      <c r="D104" s="256"/>
    </row>
    <row r="105" spans="2:4" s="489" customFormat="1">
      <c r="B105" s="256"/>
      <c r="C105" s="256"/>
      <c r="D105" s="256"/>
    </row>
    <row r="106" spans="2:4" s="489" customFormat="1">
      <c r="B106" s="256"/>
      <c r="C106" s="256"/>
      <c r="D106" s="256"/>
    </row>
    <row r="107" spans="2:4" s="489" customFormat="1">
      <c r="B107" s="256"/>
      <c r="C107" s="256"/>
      <c r="D107" s="256"/>
    </row>
    <row r="108" spans="2:4" s="489" customFormat="1">
      <c r="B108" s="256"/>
      <c r="C108" s="256"/>
      <c r="D108" s="256"/>
    </row>
    <row r="109" spans="2:4" s="489" customFormat="1">
      <c r="B109" s="256"/>
      <c r="C109" s="256"/>
      <c r="D109" s="256"/>
    </row>
    <row r="110" spans="2:4" s="489" customFormat="1">
      <c r="B110" s="256"/>
      <c r="C110" s="256"/>
      <c r="D110" s="256"/>
    </row>
    <row r="111" spans="2:4" s="489" customFormat="1">
      <c r="B111" s="256"/>
      <c r="C111" s="256"/>
      <c r="D111" s="256"/>
    </row>
    <row r="112" spans="2:4" s="489" customFormat="1">
      <c r="B112" s="256"/>
      <c r="C112" s="256"/>
      <c r="D112" s="256"/>
    </row>
    <row r="113" spans="2:4" s="489" customFormat="1">
      <c r="B113" s="256"/>
      <c r="C113" s="256"/>
      <c r="D113" s="256"/>
    </row>
    <row r="114" spans="2:4" s="489" customFormat="1">
      <c r="B114" s="256"/>
      <c r="C114" s="256"/>
      <c r="D114" s="256"/>
    </row>
    <row r="115" spans="2:4" s="489" customFormat="1">
      <c r="B115" s="256"/>
      <c r="C115" s="256"/>
      <c r="D115" s="256"/>
    </row>
    <row r="116" spans="2:4" s="489" customFormat="1">
      <c r="B116" s="256"/>
      <c r="C116" s="256"/>
      <c r="D116" s="256"/>
    </row>
    <row r="117" spans="2:4" s="489" customFormat="1">
      <c r="B117" s="256"/>
      <c r="C117" s="256"/>
      <c r="D117" s="256"/>
    </row>
    <row r="118" spans="2:4" s="489" customFormat="1">
      <c r="B118" s="256"/>
      <c r="C118" s="256"/>
      <c r="D118" s="256"/>
    </row>
    <row r="119" spans="2:4" s="489" customFormat="1">
      <c r="B119" s="256"/>
      <c r="C119" s="256"/>
      <c r="D119" s="256"/>
    </row>
    <row r="120" spans="2:4" s="489" customFormat="1">
      <c r="B120" s="256"/>
      <c r="C120" s="256"/>
      <c r="D120" s="256"/>
    </row>
    <row r="121" spans="2:4" s="489" customFormat="1">
      <c r="B121" s="256"/>
      <c r="C121" s="256"/>
      <c r="D121" s="256"/>
    </row>
    <row r="122" spans="2:4" s="489" customFormat="1">
      <c r="B122" s="256"/>
      <c r="C122" s="256"/>
      <c r="D122" s="256"/>
    </row>
    <row r="123" spans="2:4" s="489" customFormat="1">
      <c r="B123" s="256"/>
      <c r="C123" s="256"/>
      <c r="D123" s="256"/>
    </row>
    <row r="124" spans="2:4" s="489" customFormat="1">
      <c r="B124" s="256"/>
      <c r="C124" s="256"/>
      <c r="D124" s="256"/>
    </row>
    <row r="125" spans="2:4" s="489" customFormat="1">
      <c r="B125" s="256"/>
      <c r="C125" s="256"/>
      <c r="D125" s="256"/>
    </row>
    <row r="126" spans="2:4" s="489" customFormat="1">
      <c r="B126" s="256"/>
      <c r="C126" s="256"/>
      <c r="D126" s="256"/>
    </row>
    <row r="127" spans="2:4" s="489" customFormat="1">
      <c r="B127" s="256"/>
      <c r="C127" s="256"/>
      <c r="D127" s="256"/>
    </row>
    <row r="128" spans="2:4" s="489" customFormat="1">
      <c r="B128" s="256"/>
      <c r="C128" s="256"/>
      <c r="D128" s="256"/>
    </row>
    <row r="129" spans="2:4" s="489" customFormat="1">
      <c r="B129" s="256"/>
      <c r="C129" s="256"/>
      <c r="D129" s="256"/>
    </row>
    <row r="130" spans="2:4" s="489" customFormat="1">
      <c r="B130" s="256"/>
      <c r="C130" s="256"/>
      <c r="D130" s="256"/>
    </row>
    <row r="131" spans="2:4" s="489" customFormat="1">
      <c r="B131" s="256"/>
      <c r="C131" s="256"/>
      <c r="D131" s="256"/>
    </row>
    <row r="132" spans="2:4" s="489" customFormat="1">
      <c r="B132" s="256"/>
      <c r="C132" s="256"/>
      <c r="D132" s="256"/>
    </row>
    <row r="133" spans="2:4" s="489" customFormat="1">
      <c r="B133" s="256"/>
      <c r="C133" s="256"/>
      <c r="D133" s="256"/>
    </row>
    <row r="134" spans="2:4" s="489" customFormat="1">
      <c r="B134" s="256"/>
      <c r="C134" s="256"/>
      <c r="D134" s="256"/>
    </row>
    <row r="135" spans="2:4" s="489" customFormat="1">
      <c r="B135" s="256"/>
      <c r="C135" s="256"/>
      <c r="D135" s="256"/>
    </row>
    <row r="136" spans="2:4" s="489" customFormat="1">
      <c r="B136" s="256"/>
      <c r="C136" s="256"/>
      <c r="D136" s="256"/>
    </row>
    <row r="137" spans="2:4" s="489" customFormat="1">
      <c r="B137" s="256"/>
      <c r="C137" s="256"/>
      <c r="D137" s="256"/>
    </row>
    <row r="138" spans="2:4" s="489" customFormat="1">
      <c r="B138" s="256"/>
      <c r="C138" s="256"/>
      <c r="D138" s="256"/>
    </row>
    <row r="139" spans="2:4" s="489" customFormat="1">
      <c r="B139" s="256"/>
      <c r="C139" s="256"/>
      <c r="D139" s="256"/>
    </row>
    <row r="140" spans="2:4" s="489" customFormat="1">
      <c r="B140" s="256"/>
      <c r="C140" s="256"/>
      <c r="D140" s="256"/>
    </row>
    <row r="141" spans="2:4" s="489" customFormat="1">
      <c r="B141" s="256"/>
      <c r="C141" s="256"/>
      <c r="D141" s="256"/>
    </row>
    <row r="142" spans="2:4" s="489" customFormat="1">
      <c r="B142" s="256"/>
      <c r="C142" s="256"/>
      <c r="D142" s="256"/>
    </row>
    <row r="143" spans="2:4" s="489" customFormat="1">
      <c r="B143" s="256"/>
      <c r="C143" s="256"/>
      <c r="D143" s="256"/>
    </row>
    <row r="144" spans="2:4" s="489" customFormat="1">
      <c r="B144" s="256"/>
      <c r="C144" s="256"/>
      <c r="D144" s="256"/>
    </row>
    <row r="145" spans="2:4" s="489" customFormat="1">
      <c r="B145" s="256"/>
      <c r="C145" s="256"/>
      <c r="D145" s="256"/>
    </row>
    <row r="146" spans="2:4" s="489" customFormat="1">
      <c r="B146" s="256"/>
      <c r="C146" s="256"/>
      <c r="D146" s="256"/>
    </row>
    <row r="147" spans="2:4" s="489" customFormat="1">
      <c r="B147" s="256"/>
      <c r="C147" s="256"/>
      <c r="D147" s="256"/>
    </row>
    <row r="148" spans="2:4" s="489" customFormat="1">
      <c r="B148" s="256"/>
      <c r="C148" s="256"/>
      <c r="D148" s="256"/>
    </row>
    <row r="149" spans="2:4" s="489" customFormat="1">
      <c r="B149" s="256"/>
      <c r="C149" s="256"/>
      <c r="D149" s="256"/>
    </row>
    <row r="150" spans="2:4" s="489" customFormat="1">
      <c r="B150" s="256"/>
      <c r="C150" s="256"/>
      <c r="D150" s="256"/>
    </row>
    <row r="151" spans="2:4" s="489" customFormat="1">
      <c r="B151" s="256"/>
      <c r="C151" s="256"/>
      <c r="D151" s="256"/>
    </row>
    <row r="152" spans="2:4" s="489" customFormat="1">
      <c r="B152" s="256"/>
      <c r="C152" s="256"/>
      <c r="D152" s="256"/>
    </row>
    <row r="153" spans="2:4" s="489" customFormat="1">
      <c r="B153" s="256"/>
      <c r="C153" s="256"/>
      <c r="D153" s="256"/>
    </row>
    <row r="154" spans="2:4" s="489" customFormat="1">
      <c r="B154" s="256"/>
      <c r="C154" s="256"/>
      <c r="D154" s="256"/>
    </row>
    <row r="155" spans="2:4" s="489" customFormat="1">
      <c r="B155" s="256"/>
      <c r="C155" s="256"/>
      <c r="D155" s="256"/>
    </row>
    <row r="156" spans="2:4" s="489" customFormat="1">
      <c r="B156" s="256"/>
      <c r="C156" s="256"/>
      <c r="D156" s="256"/>
    </row>
    <row r="157" spans="2:4" s="489" customFormat="1">
      <c r="B157" s="256"/>
      <c r="C157" s="256"/>
      <c r="D157" s="256"/>
    </row>
    <row r="158" spans="2:4" s="489" customFormat="1">
      <c r="B158" s="256"/>
      <c r="C158" s="256"/>
      <c r="D158" s="256"/>
    </row>
    <row r="159" spans="2:4" s="489" customFormat="1">
      <c r="B159" s="256"/>
      <c r="C159" s="256"/>
      <c r="D159" s="256"/>
    </row>
    <row r="160" spans="2:4" s="489" customFormat="1">
      <c r="B160" s="256"/>
      <c r="C160" s="256"/>
      <c r="D160" s="256"/>
    </row>
    <row r="161" spans="2:4" s="489" customFormat="1">
      <c r="B161" s="256"/>
      <c r="C161" s="256"/>
      <c r="D161" s="256"/>
    </row>
    <row r="162" spans="2:4" s="489" customFormat="1">
      <c r="B162" s="256"/>
      <c r="C162" s="256"/>
      <c r="D162" s="256"/>
    </row>
    <row r="163" spans="2:4" s="489" customFormat="1">
      <c r="B163" s="256"/>
      <c r="C163" s="256"/>
      <c r="D163" s="256"/>
    </row>
    <row r="164" spans="2:4" s="489" customFormat="1">
      <c r="B164" s="256"/>
      <c r="C164" s="256"/>
      <c r="D164" s="256"/>
    </row>
    <row r="165" spans="2:4" s="489" customFormat="1">
      <c r="B165" s="256"/>
      <c r="C165" s="256"/>
      <c r="D165" s="256"/>
    </row>
    <row r="166" spans="2:4" s="489" customFormat="1">
      <c r="B166" s="256"/>
      <c r="C166" s="256"/>
      <c r="D166" s="256"/>
    </row>
    <row r="167" spans="2:4" s="489" customFormat="1">
      <c r="B167" s="256"/>
      <c r="C167" s="256"/>
      <c r="D167" s="256"/>
    </row>
    <row r="168" spans="2:4" s="489" customFormat="1">
      <c r="B168" s="256"/>
      <c r="C168" s="256"/>
      <c r="D168" s="256"/>
    </row>
    <row r="169" spans="2:4" s="489" customFormat="1">
      <c r="B169" s="256"/>
      <c r="C169" s="256"/>
      <c r="D169" s="256"/>
    </row>
    <row r="170" spans="2:4" s="489" customFormat="1">
      <c r="B170" s="256"/>
      <c r="C170" s="256"/>
      <c r="D170" s="256"/>
    </row>
    <row r="171" spans="2:4" s="489" customFormat="1">
      <c r="B171" s="256"/>
      <c r="C171" s="256"/>
      <c r="D171" s="256"/>
    </row>
    <row r="172" spans="2:4" s="489" customFormat="1">
      <c r="B172" s="256"/>
      <c r="C172" s="256"/>
      <c r="D172" s="256"/>
    </row>
    <row r="173" spans="2:4" s="489" customFormat="1">
      <c r="B173" s="256"/>
      <c r="C173" s="256"/>
      <c r="D173" s="256"/>
    </row>
    <row r="174" spans="2:4" s="489" customFormat="1">
      <c r="B174" s="256"/>
      <c r="C174" s="256"/>
      <c r="D174" s="256"/>
    </row>
    <row r="175" spans="2:4" s="489" customFormat="1">
      <c r="B175" s="256"/>
      <c r="C175" s="256"/>
      <c r="D175" s="256"/>
    </row>
    <row r="176" spans="2:4" s="489" customFormat="1">
      <c r="B176" s="256"/>
      <c r="C176" s="256"/>
      <c r="D176" s="256"/>
    </row>
    <row r="177" spans="2:4" s="489" customFormat="1">
      <c r="B177" s="256"/>
      <c r="C177" s="256"/>
      <c r="D177" s="256"/>
    </row>
    <row r="178" spans="2:4" s="489" customFormat="1">
      <c r="B178" s="256"/>
      <c r="C178" s="256"/>
      <c r="D178" s="256"/>
    </row>
    <row r="179" spans="2:4" s="489" customFormat="1">
      <c r="B179" s="256"/>
      <c r="C179" s="256"/>
      <c r="D179" s="256"/>
    </row>
    <row r="180" spans="2:4" s="489" customFormat="1">
      <c r="B180" s="256"/>
      <c r="C180" s="256"/>
      <c r="D180" s="256"/>
    </row>
    <row r="181" spans="2:4" s="489" customFormat="1">
      <c r="B181" s="256"/>
      <c r="C181" s="256"/>
      <c r="D181" s="256"/>
    </row>
    <row r="182" spans="2:4" s="489" customFormat="1">
      <c r="B182" s="256"/>
      <c r="C182" s="256"/>
      <c r="D182" s="256"/>
    </row>
    <row r="183" spans="2:4" s="489" customFormat="1">
      <c r="B183" s="256"/>
      <c r="C183" s="256"/>
      <c r="D183" s="256"/>
    </row>
    <row r="184" spans="2:4" s="489" customFormat="1">
      <c r="B184" s="256"/>
      <c r="C184" s="256"/>
      <c r="D184" s="256"/>
    </row>
    <row r="185" spans="2:4" s="489" customFormat="1">
      <c r="B185" s="256"/>
      <c r="C185" s="256"/>
      <c r="D185" s="256"/>
    </row>
    <row r="186" spans="2:4" s="489" customFormat="1">
      <c r="B186" s="256"/>
      <c r="C186" s="256"/>
      <c r="D186" s="256"/>
    </row>
    <row r="187" spans="2:4" s="489" customFormat="1">
      <c r="B187" s="256"/>
      <c r="C187" s="256"/>
      <c r="D187" s="256"/>
    </row>
    <row r="188" spans="2:4" s="489" customFormat="1">
      <c r="B188" s="256"/>
      <c r="C188" s="256"/>
      <c r="D188" s="256"/>
    </row>
    <row r="189" spans="2:4" s="489" customFormat="1">
      <c r="B189" s="256"/>
      <c r="C189" s="256"/>
      <c r="D189" s="256"/>
    </row>
    <row r="190" spans="2:4" s="489" customFormat="1">
      <c r="B190" s="256"/>
      <c r="C190" s="256"/>
      <c r="D190" s="256"/>
    </row>
    <row r="191" spans="2:4" s="489" customFormat="1">
      <c r="B191" s="256"/>
      <c r="C191" s="256"/>
      <c r="D191" s="256"/>
    </row>
    <row r="192" spans="2:4" s="489" customFormat="1">
      <c r="B192" s="256"/>
      <c r="C192" s="256"/>
      <c r="D192" s="256"/>
    </row>
    <row r="193" spans="2:4" s="489" customFormat="1">
      <c r="B193" s="256"/>
      <c r="C193" s="256"/>
      <c r="D193" s="256"/>
    </row>
    <row r="194" spans="2:4" s="489" customFormat="1">
      <c r="B194" s="256"/>
      <c r="C194" s="256"/>
      <c r="D194" s="256"/>
    </row>
    <row r="195" spans="2:4" s="489" customFormat="1">
      <c r="B195" s="256"/>
      <c r="C195" s="256"/>
      <c r="D195" s="256"/>
    </row>
    <row r="196" spans="2:4" s="489" customFormat="1">
      <c r="B196" s="256"/>
      <c r="C196" s="256"/>
      <c r="D196" s="256"/>
    </row>
    <row r="197" spans="2:4" s="489" customFormat="1">
      <c r="B197" s="256"/>
      <c r="C197" s="256"/>
      <c r="D197" s="256"/>
    </row>
    <row r="198" spans="2:4" s="489" customFormat="1">
      <c r="B198" s="256"/>
      <c r="C198" s="256"/>
      <c r="D198" s="256"/>
    </row>
    <row r="199" spans="2:4" s="489" customFormat="1">
      <c r="B199" s="256"/>
      <c r="C199" s="256"/>
      <c r="D199" s="256"/>
    </row>
    <row r="200" spans="2:4" s="489" customFormat="1">
      <c r="B200" s="256"/>
      <c r="C200" s="256"/>
      <c r="D200" s="256"/>
    </row>
    <row r="201" spans="2:4" s="489" customFormat="1">
      <c r="B201" s="256"/>
      <c r="C201" s="256"/>
      <c r="D201" s="256"/>
    </row>
    <row r="202" spans="2:4" s="489" customFormat="1">
      <c r="B202" s="256"/>
      <c r="C202" s="256"/>
      <c r="D202" s="256"/>
    </row>
    <row r="203" spans="2:4" s="489" customFormat="1">
      <c r="B203" s="256"/>
      <c r="C203" s="256"/>
      <c r="D203" s="256"/>
    </row>
    <row r="204" spans="2:4" s="489" customFormat="1">
      <c r="B204" s="256"/>
      <c r="C204" s="256"/>
      <c r="D204" s="256"/>
    </row>
    <row r="205" spans="2:4" s="489" customFormat="1">
      <c r="B205" s="256"/>
      <c r="C205" s="256"/>
      <c r="D205" s="256"/>
    </row>
    <row r="206" spans="2:4" s="489" customFormat="1">
      <c r="B206" s="256"/>
      <c r="C206" s="256"/>
      <c r="D206" s="256"/>
    </row>
    <row r="207" spans="2:4" s="489" customFormat="1">
      <c r="B207" s="256"/>
      <c r="C207" s="256"/>
      <c r="D207" s="256"/>
    </row>
    <row r="208" spans="2:4" s="489" customFormat="1">
      <c r="B208" s="256"/>
      <c r="C208" s="256"/>
      <c r="D208" s="256"/>
    </row>
    <row r="209" spans="2:4" s="489" customFormat="1">
      <c r="B209" s="256"/>
      <c r="C209" s="256"/>
      <c r="D209" s="256"/>
    </row>
    <row r="210" spans="2:4" s="489" customFormat="1">
      <c r="B210" s="256"/>
      <c r="C210" s="256"/>
      <c r="D210" s="256"/>
    </row>
    <row r="211" spans="2:4" s="489" customFormat="1">
      <c r="B211" s="256"/>
      <c r="C211" s="256"/>
      <c r="D211" s="256"/>
    </row>
    <row r="212" spans="2:4" s="489" customFormat="1">
      <c r="B212" s="256"/>
      <c r="C212" s="256"/>
      <c r="D212" s="256"/>
    </row>
    <row r="213" spans="2:4" s="489" customFormat="1">
      <c r="B213" s="256"/>
      <c r="C213" s="256"/>
      <c r="D213" s="256"/>
    </row>
    <row r="214" spans="2:4" s="489" customFormat="1">
      <c r="B214" s="256"/>
      <c r="C214" s="256"/>
      <c r="D214" s="256"/>
    </row>
    <row r="215" spans="2:4" s="489" customFormat="1">
      <c r="B215" s="256"/>
      <c r="C215" s="256"/>
      <c r="D215" s="256"/>
    </row>
    <row r="216" spans="2:4" s="489" customFormat="1">
      <c r="B216" s="256"/>
      <c r="C216" s="256"/>
      <c r="D216" s="256"/>
    </row>
    <row r="217" spans="2:4" s="489" customFormat="1">
      <c r="B217" s="256"/>
      <c r="C217" s="256"/>
      <c r="D217" s="256"/>
    </row>
    <row r="218" spans="2:4" s="489" customFormat="1">
      <c r="B218" s="256"/>
      <c r="C218" s="256"/>
      <c r="D218" s="256"/>
    </row>
    <row r="219" spans="2:4" s="489" customFormat="1">
      <c r="B219" s="256"/>
      <c r="C219" s="256"/>
      <c r="D219" s="256"/>
    </row>
    <row r="220" spans="2:4" s="489" customFormat="1">
      <c r="B220" s="256"/>
      <c r="C220" s="256"/>
      <c r="D220" s="256"/>
    </row>
    <row r="221" spans="2:4" s="489" customFormat="1">
      <c r="B221" s="256"/>
      <c r="C221" s="256"/>
      <c r="D221" s="256"/>
    </row>
    <row r="222" spans="2:4" s="489" customFormat="1">
      <c r="B222" s="256"/>
      <c r="C222" s="256"/>
      <c r="D222" s="256"/>
    </row>
    <row r="223" spans="2:4" s="489" customFormat="1">
      <c r="B223" s="256"/>
      <c r="C223" s="256"/>
      <c r="D223" s="256"/>
    </row>
    <row r="224" spans="2:4" s="489" customFormat="1">
      <c r="B224" s="256"/>
      <c r="C224" s="256"/>
      <c r="D224" s="256"/>
    </row>
    <row r="225" spans="2:4" s="489" customFormat="1">
      <c r="B225" s="256"/>
      <c r="C225" s="256"/>
      <c r="D225" s="256"/>
    </row>
    <row r="226" spans="2:4" s="489" customFormat="1">
      <c r="B226" s="256"/>
      <c r="C226" s="256"/>
      <c r="D226" s="256"/>
    </row>
    <row r="227" spans="2:4" s="489" customFormat="1">
      <c r="B227" s="256"/>
      <c r="C227" s="256"/>
      <c r="D227" s="256"/>
    </row>
    <row r="228" spans="2:4" s="489" customFormat="1">
      <c r="B228" s="256"/>
      <c r="C228" s="256"/>
      <c r="D228" s="256"/>
    </row>
    <row r="229" spans="2:4" s="489" customFormat="1">
      <c r="B229" s="256"/>
      <c r="C229" s="256"/>
      <c r="D229" s="256"/>
    </row>
    <row r="230" spans="2:4" s="489" customFormat="1">
      <c r="B230" s="256"/>
      <c r="C230" s="256"/>
      <c r="D230" s="256"/>
    </row>
    <row r="231" spans="2:4" s="489" customFormat="1">
      <c r="B231" s="256"/>
      <c r="C231" s="256"/>
      <c r="D231" s="256"/>
    </row>
    <row r="232" spans="2:4" s="489" customFormat="1">
      <c r="B232" s="256"/>
      <c r="C232" s="256"/>
      <c r="D232" s="256"/>
    </row>
    <row r="233" spans="2:4" s="489" customFormat="1">
      <c r="B233" s="256"/>
      <c r="C233" s="256"/>
      <c r="D233" s="256"/>
    </row>
    <row r="234" spans="2:4" s="489" customFormat="1">
      <c r="B234" s="256"/>
      <c r="C234" s="256"/>
      <c r="D234" s="256"/>
    </row>
    <row r="235" spans="2:4" s="489" customFormat="1">
      <c r="B235" s="256"/>
      <c r="C235" s="256"/>
      <c r="D235" s="256"/>
    </row>
    <row r="236" spans="2:4" s="489" customFormat="1">
      <c r="B236" s="256"/>
      <c r="C236" s="256"/>
      <c r="D236" s="256"/>
    </row>
    <row r="237" spans="2:4" s="489" customFormat="1">
      <c r="B237" s="256"/>
      <c r="C237" s="256"/>
      <c r="D237" s="256"/>
    </row>
    <row r="238" spans="2:4" s="489" customFormat="1">
      <c r="B238" s="256"/>
      <c r="C238" s="256"/>
      <c r="D238" s="256"/>
    </row>
    <row r="239" spans="2:4" s="489" customFormat="1">
      <c r="B239" s="256"/>
      <c r="C239" s="256"/>
      <c r="D239" s="256"/>
    </row>
    <row r="240" spans="2:4" s="489" customFormat="1">
      <c r="B240" s="256"/>
      <c r="C240" s="256"/>
      <c r="D240" s="256"/>
    </row>
    <row r="241" spans="2:4" s="489" customFormat="1">
      <c r="B241" s="256"/>
      <c r="C241" s="256"/>
      <c r="D241" s="256"/>
    </row>
    <row r="242" spans="2:4" s="489" customFormat="1">
      <c r="B242" s="256"/>
      <c r="C242" s="256"/>
      <c r="D242" s="256"/>
    </row>
    <row r="243" spans="2:4" s="489" customFormat="1">
      <c r="B243" s="256"/>
      <c r="C243" s="256"/>
      <c r="D243" s="256"/>
    </row>
    <row r="244" spans="2:4" s="489" customFormat="1">
      <c r="B244" s="256"/>
      <c r="C244" s="256"/>
      <c r="D244" s="256"/>
    </row>
    <row r="245" spans="2:4" s="489" customFormat="1">
      <c r="B245" s="256"/>
      <c r="C245" s="256"/>
      <c r="D245" s="256"/>
    </row>
    <row r="246" spans="2:4" s="489" customFormat="1">
      <c r="B246" s="256"/>
      <c r="C246" s="256"/>
      <c r="D246" s="256"/>
    </row>
    <row r="247" spans="2:4" s="489" customFormat="1">
      <c r="B247" s="256"/>
      <c r="C247" s="256"/>
      <c r="D247" s="256"/>
    </row>
    <row r="248" spans="2:4" s="489" customFormat="1">
      <c r="B248" s="256"/>
      <c r="C248" s="256"/>
      <c r="D248" s="256"/>
    </row>
    <row r="249" spans="2:4" s="489" customFormat="1">
      <c r="B249" s="256"/>
      <c r="C249" s="256"/>
      <c r="D249" s="256"/>
    </row>
    <row r="250" spans="2:4" s="489" customFormat="1">
      <c r="B250" s="256"/>
      <c r="C250" s="256"/>
      <c r="D250" s="256"/>
    </row>
    <row r="251" spans="2:4" s="489" customFormat="1">
      <c r="B251" s="256"/>
      <c r="C251" s="256"/>
      <c r="D251" s="256"/>
    </row>
    <row r="252" spans="2:4" s="489" customFormat="1">
      <c r="B252" s="256"/>
      <c r="C252" s="256"/>
      <c r="D252" s="256"/>
    </row>
    <row r="253" spans="2:4" s="489" customFormat="1">
      <c r="B253" s="256"/>
      <c r="C253" s="256"/>
      <c r="D253" s="256"/>
    </row>
    <row r="254" spans="2:4" s="489" customFormat="1">
      <c r="B254" s="256"/>
      <c r="C254" s="256"/>
      <c r="D254" s="256"/>
    </row>
    <row r="255" spans="2:4" s="489" customFormat="1">
      <c r="B255" s="256"/>
      <c r="C255" s="256"/>
      <c r="D255" s="256"/>
    </row>
    <row r="256" spans="2:4" s="489" customFormat="1">
      <c r="B256" s="256"/>
      <c r="C256" s="256"/>
      <c r="D256" s="256"/>
    </row>
    <row r="257" spans="2:4" s="489" customFormat="1">
      <c r="B257" s="256"/>
      <c r="C257" s="256"/>
      <c r="D257" s="256"/>
    </row>
    <row r="258" spans="2:4" s="489" customFormat="1">
      <c r="B258" s="256"/>
      <c r="C258" s="256"/>
      <c r="D258" s="256"/>
    </row>
    <row r="259" spans="2:4" s="489" customFormat="1">
      <c r="B259" s="256"/>
      <c r="C259" s="256"/>
      <c r="D259" s="256"/>
    </row>
    <row r="260" spans="2:4" s="489" customFormat="1">
      <c r="B260" s="256"/>
      <c r="C260" s="256"/>
      <c r="D260" s="256"/>
    </row>
    <row r="261" spans="2:4" s="489" customFormat="1">
      <c r="B261" s="256"/>
      <c r="C261" s="256"/>
      <c r="D261" s="256"/>
    </row>
    <row r="262" spans="2:4" s="489" customFormat="1">
      <c r="B262" s="256"/>
      <c r="C262" s="256"/>
      <c r="D262" s="256"/>
    </row>
    <row r="263" spans="2:4" s="489" customFormat="1">
      <c r="B263" s="256"/>
      <c r="C263" s="256"/>
      <c r="D263" s="256"/>
    </row>
    <row r="264" spans="2:4" s="489" customFormat="1">
      <c r="B264" s="256"/>
      <c r="C264" s="256"/>
      <c r="D264" s="256"/>
    </row>
    <row r="265" spans="2:4" s="489" customFormat="1">
      <c r="B265" s="256"/>
      <c r="C265" s="256"/>
      <c r="D265" s="256"/>
    </row>
    <row r="266" spans="2:4" s="489" customFormat="1">
      <c r="B266" s="256"/>
      <c r="C266" s="256"/>
      <c r="D266" s="256"/>
    </row>
    <row r="267" spans="2:4" s="489" customFormat="1">
      <c r="B267" s="256"/>
      <c r="C267" s="256"/>
      <c r="D267" s="256"/>
    </row>
    <row r="268" spans="2:4" s="489" customFormat="1">
      <c r="B268" s="256"/>
      <c r="C268" s="256"/>
      <c r="D268" s="256"/>
    </row>
    <row r="269" spans="2:4" s="489" customFormat="1">
      <c r="B269" s="256"/>
      <c r="C269" s="256"/>
      <c r="D269" s="256"/>
    </row>
    <row r="270" spans="2:4" s="489" customFormat="1">
      <c r="B270" s="256"/>
      <c r="C270" s="256"/>
      <c r="D270" s="256"/>
    </row>
    <row r="271" spans="2:4" s="489" customFormat="1">
      <c r="B271" s="256"/>
      <c r="C271" s="256"/>
      <c r="D271" s="256"/>
    </row>
    <row r="272" spans="2:4" s="489" customFormat="1">
      <c r="B272" s="256"/>
      <c r="C272" s="256"/>
      <c r="D272" s="256"/>
    </row>
    <row r="273" spans="2:4" s="489" customFormat="1">
      <c r="B273" s="256"/>
      <c r="C273" s="256"/>
      <c r="D273" s="256"/>
    </row>
    <row r="274" spans="2:4" s="489" customFormat="1">
      <c r="B274" s="256"/>
      <c r="C274" s="256"/>
      <c r="D274" s="256"/>
    </row>
    <row r="275" spans="2:4" s="489" customFormat="1">
      <c r="B275" s="256"/>
      <c r="C275" s="256"/>
      <c r="D275" s="256"/>
    </row>
    <row r="276" spans="2:4" s="489" customFormat="1">
      <c r="B276" s="256"/>
      <c r="C276" s="256"/>
      <c r="D276" s="256"/>
    </row>
    <row r="277" spans="2:4" s="489" customFormat="1">
      <c r="B277" s="256"/>
      <c r="C277" s="256"/>
      <c r="D277" s="256"/>
    </row>
    <row r="278" spans="2:4" s="489" customFormat="1">
      <c r="B278" s="256"/>
      <c r="C278" s="256"/>
      <c r="D278" s="256"/>
    </row>
    <row r="279" spans="2:4" s="489" customFormat="1">
      <c r="B279" s="256"/>
      <c r="C279" s="256"/>
      <c r="D279" s="256"/>
    </row>
    <row r="280" spans="2:4" s="489" customFormat="1">
      <c r="B280" s="256"/>
      <c r="C280" s="256"/>
      <c r="D280" s="256"/>
    </row>
    <row r="281" spans="2:4" s="489" customFormat="1">
      <c r="B281" s="256"/>
      <c r="C281" s="256"/>
      <c r="D281" s="256"/>
    </row>
    <row r="282" spans="2:4" s="489" customFormat="1">
      <c r="B282" s="256"/>
      <c r="C282" s="256"/>
      <c r="D282" s="256"/>
    </row>
    <row r="283" spans="2:4" s="489" customFormat="1">
      <c r="B283" s="256"/>
      <c r="C283" s="256"/>
      <c r="D283" s="256"/>
    </row>
    <row r="284" spans="2:4" s="489" customFormat="1">
      <c r="B284" s="256"/>
      <c r="C284" s="256"/>
      <c r="D284" s="256"/>
    </row>
    <row r="285" spans="2:4" s="489" customFormat="1">
      <c r="B285" s="256"/>
      <c r="C285" s="256"/>
      <c r="D285" s="256"/>
    </row>
    <row r="286" spans="2:4" s="489" customFormat="1">
      <c r="B286" s="256"/>
      <c r="C286" s="256"/>
      <c r="D286" s="256"/>
    </row>
    <row r="287" spans="2:4" s="489" customFormat="1">
      <c r="B287" s="256"/>
      <c r="C287" s="256"/>
      <c r="D287" s="256"/>
    </row>
    <row r="288" spans="2:4" s="489" customFormat="1">
      <c r="B288" s="256"/>
      <c r="C288" s="256"/>
      <c r="D288" s="256"/>
    </row>
    <row r="289" spans="2:4" s="489" customFormat="1">
      <c r="B289" s="256"/>
      <c r="C289" s="256"/>
      <c r="D289" s="256"/>
    </row>
    <row r="290" spans="2:4" s="489" customFormat="1">
      <c r="B290" s="256"/>
      <c r="C290" s="256"/>
      <c r="D290" s="256"/>
    </row>
    <row r="291" spans="2:4" s="489" customFormat="1">
      <c r="B291" s="256"/>
      <c r="C291" s="256"/>
      <c r="D291" s="256"/>
    </row>
    <row r="292" spans="2:4" s="489" customFormat="1">
      <c r="B292" s="256"/>
      <c r="C292" s="256"/>
      <c r="D292" s="256"/>
    </row>
    <row r="293" spans="2:4" s="489" customFormat="1">
      <c r="B293" s="256"/>
      <c r="C293" s="256"/>
      <c r="D293" s="256"/>
    </row>
    <row r="294" spans="2:4" s="489" customFormat="1">
      <c r="B294" s="256"/>
      <c r="C294" s="256"/>
      <c r="D294" s="256"/>
    </row>
    <row r="295" spans="2:4" s="489" customFormat="1">
      <c r="B295" s="256"/>
      <c r="C295" s="256"/>
      <c r="D295" s="256"/>
    </row>
    <row r="296" spans="2:4" s="489" customFormat="1">
      <c r="B296" s="256"/>
      <c r="C296" s="256"/>
      <c r="D296" s="256"/>
    </row>
    <row r="297" spans="2:4" s="489" customFormat="1">
      <c r="B297" s="256"/>
      <c r="C297" s="256"/>
      <c r="D297" s="256"/>
    </row>
    <row r="298" spans="2:4" s="489" customFormat="1">
      <c r="B298" s="256"/>
      <c r="C298" s="256"/>
      <c r="D298" s="256"/>
    </row>
    <row r="299" spans="2:4" s="489" customFormat="1">
      <c r="B299" s="256"/>
      <c r="C299" s="256"/>
      <c r="D299" s="256"/>
    </row>
    <row r="300" spans="2:4" s="489" customFormat="1">
      <c r="B300" s="256"/>
      <c r="C300" s="256"/>
      <c r="D300" s="256"/>
    </row>
    <row r="301" spans="2:4" s="489" customFormat="1">
      <c r="B301" s="256"/>
      <c r="C301" s="256"/>
      <c r="D301" s="256"/>
    </row>
    <row r="302" spans="2:4" s="489" customFormat="1">
      <c r="B302" s="256"/>
      <c r="C302" s="256"/>
      <c r="D302" s="256"/>
    </row>
    <row r="303" spans="2:4" s="489" customFormat="1">
      <c r="B303" s="256"/>
      <c r="C303" s="256"/>
      <c r="D303" s="256"/>
    </row>
    <row r="304" spans="2:4" s="489" customFormat="1">
      <c r="B304" s="256"/>
      <c r="C304" s="256"/>
      <c r="D304" s="256"/>
    </row>
    <row r="305" spans="2:4" s="489" customFormat="1">
      <c r="B305" s="256"/>
      <c r="C305" s="256"/>
      <c r="D305" s="256"/>
    </row>
    <row r="306" spans="2:4" s="489" customFormat="1">
      <c r="B306" s="256"/>
      <c r="C306" s="256"/>
      <c r="D306" s="256"/>
    </row>
    <row r="307" spans="2:4" s="489" customFormat="1">
      <c r="B307" s="256"/>
      <c r="C307" s="256"/>
      <c r="D307" s="256"/>
    </row>
    <row r="308" spans="2:4" s="489" customFormat="1">
      <c r="B308" s="256"/>
      <c r="C308" s="256"/>
      <c r="D308" s="256"/>
    </row>
    <row r="309" spans="2:4" s="489" customFormat="1">
      <c r="B309" s="256"/>
      <c r="C309" s="256"/>
      <c r="D309" s="256"/>
    </row>
    <row r="310" spans="2:4" s="489" customFormat="1">
      <c r="B310" s="256"/>
      <c r="C310" s="256"/>
      <c r="D310" s="256"/>
    </row>
    <row r="311" spans="2:4" s="489" customFormat="1">
      <c r="B311" s="256"/>
      <c r="C311" s="256"/>
      <c r="D311" s="256"/>
    </row>
    <row r="312" spans="2:4" s="489" customFormat="1">
      <c r="B312" s="256"/>
      <c r="C312" s="256"/>
      <c r="D312" s="256"/>
    </row>
    <row r="313" spans="2:4" s="489" customFormat="1">
      <c r="B313" s="256"/>
      <c r="C313" s="256"/>
      <c r="D313" s="256"/>
    </row>
    <row r="314" spans="2:4" s="489" customFormat="1">
      <c r="B314" s="256"/>
      <c r="C314" s="256"/>
      <c r="D314" s="256"/>
    </row>
    <row r="315" spans="2:4" s="489" customFormat="1">
      <c r="B315" s="256"/>
      <c r="C315" s="256"/>
      <c r="D315" s="256"/>
    </row>
    <row r="316" spans="2:4" s="489" customFormat="1">
      <c r="B316" s="256"/>
      <c r="C316" s="256"/>
      <c r="D316" s="256"/>
    </row>
    <row r="317" spans="2:4" s="489" customFormat="1">
      <c r="B317" s="256"/>
      <c r="C317" s="256"/>
      <c r="D317" s="256"/>
    </row>
    <row r="318" spans="2:4" s="489" customFormat="1">
      <c r="B318" s="256"/>
      <c r="C318" s="256"/>
      <c r="D318" s="256"/>
    </row>
    <row r="319" spans="2:4" s="489" customFormat="1">
      <c r="B319" s="256"/>
      <c r="C319" s="256"/>
      <c r="D319" s="256"/>
    </row>
    <row r="320" spans="2:4" s="489" customFormat="1">
      <c r="B320" s="256"/>
      <c r="C320" s="256"/>
      <c r="D320" s="256"/>
    </row>
    <row r="321" spans="2:4" s="489" customFormat="1">
      <c r="B321" s="256"/>
      <c r="C321" s="256"/>
      <c r="D321" s="256"/>
    </row>
    <row r="322" spans="2:4" s="489" customFormat="1">
      <c r="B322" s="256"/>
      <c r="C322" s="256"/>
      <c r="D322" s="256"/>
    </row>
    <row r="323" spans="2:4" s="489" customFormat="1">
      <c r="B323" s="256"/>
      <c r="C323" s="256"/>
      <c r="D323" s="256"/>
    </row>
    <row r="324" spans="2:4" s="489" customFormat="1">
      <c r="B324" s="256"/>
      <c r="C324" s="256"/>
      <c r="D324" s="256"/>
    </row>
    <row r="325" spans="2:4" s="489" customFormat="1">
      <c r="B325" s="256"/>
      <c r="C325" s="256"/>
      <c r="D325" s="256"/>
    </row>
    <row r="326" spans="2:4" s="489" customFormat="1">
      <c r="B326" s="256"/>
      <c r="C326" s="256"/>
      <c r="D326" s="256"/>
    </row>
    <row r="327" spans="2:4" s="489" customFormat="1">
      <c r="B327" s="256"/>
      <c r="C327" s="256"/>
      <c r="D327" s="256"/>
    </row>
    <row r="328" spans="2:4" s="489" customFormat="1">
      <c r="B328" s="256"/>
      <c r="C328" s="256"/>
      <c r="D328" s="256"/>
    </row>
    <row r="329" spans="2:4" s="489" customFormat="1">
      <c r="B329" s="256"/>
      <c r="C329" s="256"/>
      <c r="D329" s="256"/>
    </row>
    <row r="330" spans="2:4" s="489" customFormat="1">
      <c r="B330" s="256"/>
      <c r="C330" s="256"/>
      <c r="D330" s="256"/>
    </row>
    <row r="331" spans="2:4" s="489" customFormat="1">
      <c r="B331" s="256"/>
      <c r="C331" s="256"/>
      <c r="D331" s="256"/>
    </row>
    <row r="332" spans="2:4" s="489" customFormat="1">
      <c r="B332" s="256"/>
      <c r="C332" s="256"/>
      <c r="D332" s="256"/>
    </row>
    <row r="333" spans="2:4" s="489" customFormat="1">
      <c r="B333" s="256"/>
      <c r="C333" s="256"/>
      <c r="D333" s="256"/>
    </row>
    <row r="334" spans="2:4" s="489" customFormat="1">
      <c r="B334" s="256"/>
      <c r="C334" s="256"/>
      <c r="D334" s="256"/>
    </row>
    <row r="335" spans="2:4" s="489" customFormat="1">
      <c r="B335" s="256"/>
      <c r="C335" s="256"/>
      <c r="D335" s="256"/>
    </row>
    <row r="336" spans="2:4" s="489" customFormat="1">
      <c r="B336" s="256"/>
      <c r="C336" s="256"/>
      <c r="D336" s="256"/>
    </row>
    <row r="337" spans="2:4" s="489" customFormat="1">
      <c r="B337" s="256"/>
      <c r="C337" s="256"/>
      <c r="D337" s="256"/>
    </row>
    <row r="338" spans="2:4" s="489" customFormat="1">
      <c r="B338" s="256"/>
      <c r="C338" s="256"/>
      <c r="D338" s="256"/>
    </row>
    <row r="339" spans="2:4" s="489" customFormat="1">
      <c r="B339" s="256"/>
      <c r="C339" s="256"/>
      <c r="D339" s="256"/>
    </row>
    <row r="340" spans="2:4" s="489" customFormat="1">
      <c r="B340" s="256"/>
      <c r="C340" s="256"/>
      <c r="D340" s="256"/>
    </row>
    <row r="341" spans="2:4" s="489" customFormat="1">
      <c r="B341" s="256"/>
      <c r="C341" s="256"/>
      <c r="D341" s="256"/>
    </row>
    <row r="342" spans="2:4" s="489" customFormat="1">
      <c r="B342" s="256"/>
      <c r="C342" s="256"/>
      <c r="D342" s="256"/>
    </row>
    <row r="343" spans="2:4" s="489" customFormat="1">
      <c r="B343" s="256"/>
      <c r="C343" s="256"/>
      <c r="D343" s="256"/>
    </row>
    <row r="344" spans="2:4" s="489" customFormat="1">
      <c r="B344" s="256"/>
      <c r="C344" s="256"/>
      <c r="D344" s="256"/>
    </row>
    <row r="345" spans="2:4" s="489" customFormat="1">
      <c r="B345" s="256"/>
      <c r="C345" s="256"/>
      <c r="D345" s="256"/>
    </row>
    <row r="346" spans="2:4" s="489" customFormat="1">
      <c r="B346" s="256"/>
      <c r="C346" s="256"/>
      <c r="D346" s="256"/>
    </row>
    <row r="347" spans="2:4" s="489" customFormat="1">
      <c r="B347" s="256"/>
      <c r="C347" s="256"/>
      <c r="D347" s="256"/>
    </row>
    <row r="348" spans="2:4" s="489" customFormat="1">
      <c r="B348" s="256"/>
      <c r="C348" s="256"/>
      <c r="D348" s="256"/>
    </row>
    <row r="349" spans="2:4" s="489" customFormat="1">
      <c r="B349" s="256"/>
      <c r="C349" s="256"/>
      <c r="D349" s="256"/>
    </row>
    <row r="350" spans="2:4" s="489" customFormat="1">
      <c r="B350" s="256"/>
      <c r="C350" s="256"/>
      <c r="D350" s="256"/>
    </row>
    <row r="351" spans="2:4" s="489" customFormat="1">
      <c r="B351" s="256"/>
      <c r="C351" s="256"/>
      <c r="D351" s="256"/>
    </row>
    <row r="352" spans="2:4" s="489" customFormat="1">
      <c r="B352" s="256"/>
      <c r="C352" s="256"/>
      <c r="D352" s="256"/>
    </row>
    <row r="353" spans="2:4" s="489" customFormat="1">
      <c r="B353" s="256"/>
      <c r="C353" s="256"/>
      <c r="D353" s="256"/>
    </row>
    <row r="354" spans="2:4" s="489" customFormat="1">
      <c r="B354" s="256"/>
      <c r="C354" s="256"/>
      <c r="D354" s="256"/>
    </row>
    <row r="355" spans="2:4" s="489" customFormat="1">
      <c r="B355" s="256"/>
      <c r="C355" s="256"/>
      <c r="D355" s="256"/>
    </row>
    <row r="356" spans="2:4" s="489" customFormat="1">
      <c r="B356" s="256"/>
      <c r="C356" s="256"/>
      <c r="D356" s="256"/>
    </row>
    <row r="357" spans="2:4" s="489" customFormat="1">
      <c r="B357" s="256"/>
      <c r="C357" s="256"/>
      <c r="D357" s="256"/>
    </row>
    <row r="358" spans="2:4" s="489" customFormat="1">
      <c r="B358" s="256"/>
      <c r="C358" s="256"/>
      <c r="D358" s="256"/>
    </row>
    <row r="359" spans="2:4" s="489" customFormat="1">
      <c r="B359" s="256"/>
      <c r="C359" s="256"/>
      <c r="D359" s="256"/>
    </row>
    <row r="360" spans="2:4" s="489" customFormat="1">
      <c r="B360" s="256"/>
      <c r="C360" s="256"/>
      <c r="D360" s="256"/>
    </row>
    <row r="361" spans="2:4" s="489" customFormat="1">
      <c r="B361" s="256"/>
      <c r="C361" s="256"/>
      <c r="D361" s="256"/>
    </row>
    <row r="362" spans="2:4" s="489" customFormat="1">
      <c r="B362" s="256"/>
      <c r="C362" s="256"/>
      <c r="D362" s="256"/>
    </row>
    <row r="363" spans="2:4" s="489" customFormat="1">
      <c r="B363" s="256"/>
      <c r="C363" s="256"/>
      <c r="D363" s="256"/>
    </row>
    <row r="364" spans="2:4" s="489" customFormat="1">
      <c r="B364" s="256"/>
      <c r="C364" s="256"/>
      <c r="D364" s="256"/>
    </row>
    <row r="365" spans="2:4" s="489" customFormat="1">
      <c r="B365" s="256"/>
      <c r="C365" s="256"/>
      <c r="D365" s="256"/>
    </row>
    <row r="366" spans="2:4" s="489" customFormat="1">
      <c r="B366" s="256"/>
      <c r="C366" s="256"/>
      <c r="D366" s="256"/>
    </row>
    <row r="367" spans="2:4" s="489" customFormat="1">
      <c r="B367" s="256"/>
      <c r="C367" s="256"/>
      <c r="D367" s="256"/>
    </row>
    <row r="368" spans="2:4" s="489" customFormat="1">
      <c r="B368" s="256"/>
      <c r="C368" s="256"/>
      <c r="D368" s="256"/>
    </row>
    <row r="369" spans="2:4" s="489" customFormat="1">
      <c r="B369" s="256"/>
      <c r="C369" s="256"/>
      <c r="D369" s="256"/>
    </row>
    <row r="370" spans="2:4" s="489" customFormat="1">
      <c r="B370" s="256"/>
      <c r="C370" s="256"/>
      <c r="D370" s="256"/>
    </row>
    <row r="371" spans="2:4" s="489" customFormat="1">
      <c r="B371" s="256"/>
      <c r="C371" s="256"/>
      <c r="D371" s="256"/>
    </row>
    <row r="372" spans="2:4" s="489" customFormat="1">
      <c r="B372" s="256"/>
      <c r="C372" s="256"/>
      <c r="D372" s="256"/>
    </row>
    <row r="373" spans="2:4" s="489" customFormat="1">
      <c r="B373" s="256"/>
      <c r="C373" s="256"/>
      <c r="D373" s="256"/>
    </row>
    <row r="374" spans="2:4" s="489" customFormat="1">
      <c r="B374" s="256"/>
      <c r="C374" s="256"/>
      <c r="D374" s="256"/>
    </row>
    <row r="375" spans="2:4" s="489" customFormat="1">
      <c r="B375" s="256"/>
      <c r="C375" s="256"/>
      <c r="D375" s="256"/>
    </row>
    <row r="376" spans="2:4" s="489" customFormat="1">
      <c r="B376" s="256"/>
      <c r="C376" s="256"/>
      <c r="D376" s="256"/>
    </row>
    <row r="377" spans="2:4" s="489" customFormat="1">
      <c r="B377" s="256"/>
      <c r="C377" s="256"/>
      <c r="D377" s="256"/>
    </row>
    <row r="378" spans="2:4" s="489" customFormat="1">
      <c r="B378" s="256"/>
      <c r="C378" s="256"/>
      <c r="D378" s="256"/>
    </row>
    <row r="379" spans="2:4" s="489" customFormat="1">
      <c r="B379" s="256"/>
      <c r="C379" s="256"/>
      <c r="D379" s="256"/>
    </row>
    <row r="380" spans="2:4" s="489" customFormat="1">
      <c r="B380" s="256"/>
      <c r="C380" s="256"/>
      <c r="D380" s="256"/>
    </row>
    <row r="381" spans="2:4" s="489" customFormat="1">
      <c r="B381" s="256"/>
      <c r="C381" s="256"/>
      <c r="D381" s="256"/>
    </row>
    <row r="382" spans="2:4" s="489" customFormat="1">
      <c r="B382" s="256"/>
      <c r="C382" s="256"/>
      <c r="D382" s="256"/>
    </row>
    <row r="383" spans="2:4" s="489" customFormat="1">
      <c r="B383" s="256"/>
      <c r="C383" s="256"/>
      <c r="D383" s="256"/>
    </row>
    <row r="384" spans="2:4" s="489" customFormat="1">
      <c r="B384" s="256"/>
      <c r="C384" s="256"/>
      <c r="D384" s="256"/>
    </row>
    <row r="385" spans="2:4" s="489" customFormat="1">
      <c r="B385" s="256"/>
      <c r="C385" s="256"/>
      <c r="D385" s="256"/>
    </row>
    <row r="386" spans="2:4" s="489" customFormat="1">
      <c r="B386" s="256"/>
      <c r="C386" s="256"/>
      <c r="D386" s="256"/>
    </row>
    <row r="387" spans="2:4" s="489" customFormat="1">
      <c r="B387" s="256"/>
      <c r="C387" s="256"/>
      <c r="D387" s="256"/>
    </row>
    <row r="388" spans="2:4" s="489" customFormat="1">
      <c r="B388" s="256"/>
      <c r="C388" s="256"/>
      <c r="D388" s="256"/>
    </row>
    <row r="389" spans="2:4" s="489" customFormat="1">
      <c r="B389" s="256"/>
      <c r="C389" s="256"/>
      <c r="D389" s="256"/>
    </row>
    <row r="390" spans="2:4" s="489" customFormat="1">
      <c r="B390" s="256"/>
      <c r="C390" s="256"/>
      <c r="D390" s="256"/>
    </row>
    <row r="391" spans="2:4" s="489" customFormat="1">
      <c r="B391" s="256"/>
      <c r="C391" s="256"/>
      <c r="D391" s="256"/>
    </row>
    <row r="392" spans="2:4" s="489" customFormat="1">
      <c r="B392" s="256"/>
      <c r="C392" s="256"/>
      <c r="D392" s="256"/>
    </row>
    <row r="393" spans="2:4" s="489" customFormat="1">
      <c r="B393" s="256"/>
      <c r="C393" s="256"/>
      <c r="D393" s="256"/>
    </row>
    <row r="394" spans="2:4" s="489" customFormat="1">
      <c r="B394" s="256"/>
      <c r="C394" s="256"/>
      <c r="D394" s="256"/>
    </row>
    <row r="395" spans="2:4" s="489" customFormat="1">
      <c r="B395" s="256"/>
      <c r="C395" s="256"/>
      <c r="D395" s="256"/>
    </row>
    <row r="396" spans="2:4" s="489" customFormat="1">
      <c r="B396" s="256"/>
      <c r="C396" s="256"/>
      <c r="D396" s="256"/>
    </row>
    <row r="397" spans="2:4" s="489" customFormat="1">
      <c r="B397" s="256"/>
      <c r="C397" s="256"/>
      <c r="D397" s="256"/>
    </row>
    <row r="398" spans="2:4" s="489" customFormat="1">
      <c r="B398" s="256"/>
      <c r="C398" s="256"/>
      <c r="D398" s="256"/>
    </row>
    <row r="399" spans="2:4" s="489" customFormat="1">
      <c r="B399" s="256"/>
      <c r="C399" s="256"/>
      <c r="D399" s="256"/>
    </row>
    <row r="400" spans="2:4" s="489" customFormat="1">
      <c r="B400" s="256"/>
      <c r="C400" s="256"/>
      <c r="D400" s="256"/>
    </row>
    <row r="401" spans="2:4" s="489" customFormat="1">
      <c r="B401" s="256"/>
      <c r="C401" s="256"/>
      <c r="D401" s="256"/>
    </row>
    <row r="402" spans="2:4" s="489" customFormat="1">
      <c r="B402" s="256"/>
      <c r="C402" s="256"/>
      <c r="D402" s="256"/>
    </row>
    <row r="403" spans="2:4" s="489" customFormat="1">
      <c r="B403" s="256"/>
      <c r="C403" s="256"/>
      <c r="D403" s="256"/>
    </row>
    <row r="404" spans="2:4" s="489" customFormat="1">
      <c r="B404" s="256"/>
      <c r="C404" s="256"/>
      <c r="D404" s="256"/>
    </row>
    <row r="405" spans="2:4" s="489" customFormat="1">
      <c r="B405" s="256"/>
      <c r="C405" s="256"/>
      <c r="D405" s="256"/>
    </row>
    <row r="406" spans="2:4" s="489" customFormat="1">
      <c r="B406" s="256"/>
      <c r="C406" s="256"/>
      <c r="D406" s="256"/>
    </row>
    <row r="407" spans="2:4" s="489" customFormat="1">
      <c r="B407" s="256"/>
      <c r="C407" s="256"/>
      <c r="D407" s="256"/>
    </row>
    <row r="408" spans="2:4" s="489" customFormat="1">
      <c r="B408" s="256"/>
      <c r="C408" s="256"/>
      <c r="D408" s="256"/>
    </row>
    <row r="409" spans="2:4" s="489" customFormat="1">
      <c r="B409" s="256"/>
      <c r="C409" s="256"/>
      <c r="D409" s="256"/>
    </row>
    <row r="410" spans="2:4" s="489" customFormat="1">
      <c r="B410" s="256"/>
      <c r="C410" s="256"/>
      <c r="D410" s="256"/>
    </row>
    <row r="411" spans="2:4" s="489" customFormat="1">
      <c r="B411" s="256"/>
      <c r="C411" s="256"/>
      <c r="D411" s="256"/>
    </row>
    <row r="412" spans="2:4" s="489" customFormat="1">
      <c r="B412" s="256"/>
      <c r="C412" s="256"/>
      <c r="D412" s="256"/>
    </row>
    <row r="413" spans="2:4" s="489" customFormat="1">
      <c r="B413" s="256"/>
      <c r="C413" s="256"/>
      <c r="D413" s="256"/>
    </row>
    <row r="414" spans="2:4" s="489" customFormat="1">
      <c r="B414" s="256"/>
      <c r="C414" s="256"/>
      <c r="D414" s="256"/>
    </row>
    <row r="415" spans="2:4" s="489" customFormat="1">
      <c r="B415" s="256"/>
      <c r="C415" s="256"/>
      <c r="D415" s="256"/>
    </row>
    <row r="416" spans="2:4" s="489" customFormat="1">
      <c r="B416" s="256"/>
      <c r="C416" s="256"/>
      <c r="D416" s="256"/>
    </row>
    <row r="417" spans="2:4" s="489" customFormat="1">
      <c r="B417" s="256"/>
      <c r="C417" s="256"/>
      <c r="D417" s="256"/>
    </row>
    <row r="418" spans="2:4" s="489" customFormat="1">
      <c r="B418" s="256"/>
      <c r="C418" s="256"/>
      <c r="D418" s="256"/>
    </row>
    <row r="419" spans="2:4" s="489" customFormat="1">
      <c r="B419" s="256"/>
      <c r="C419" s="256"/>
      <c r="D419" s="256"/>
    </row>
    <row r="420" spans="2:4" s="489" customFormat="1">
      <c r="B420" s="256"/>
      <c r="C420" s="256"/>
      <c r="D420" s="256"/>
    </row>
    <row r="421" spans="2:4" s="489" customFormat="1">
      <c r="B421" s="256"/>
      <c r="C421" s="256"/>
      <c r="D421" s="256"/>
    </row>
    <row r="422" spans="2:4" s="489" customFormat="1">
      <c r="B422" s="256"/>
      <c r="C422" s="256"/>
      <c r="D422" s="256"/>
    </row>
    <row r="423" spans="2:4" s="489" customFormat="1">
      <c r="B423" s="256"/>
      <c r="C423" s="256"/>
      <c r="D423" s="256"/>
    </row>
    <row r="424" spans="2:4" s="489" customFormat="1">
      <c r="B424" s="256"/>
      <c r="C424" s="256"/>
      <c r="D424" s="256"/>
    </row>
    <row r="425" spans="2:4" s="489" customFormat="1">
      <c r="B425" s="256"/>
      <c r="C425" s="256"/>
      <c r="D425" s="256"/>
    </row>
    <row r="426" spans="2:4" s="489" customFormat="1">
      <c r="B426" s="256"/>
      <c r="C426" s="256"/>
      <c r="D426" s="256"/>
    </row>
    <row r="427" spans="2:4" s="489" customFormat="1">
      <c r="B427" s="256"/>
      <c r="C427" s="256"/>
      <c r="D427" s="256"/>
    </row>
    <row r="428" spans="2:4" s="489" customFormat="1">
      <c r="B428" s="256"/>
      <c r="C428" s="256"/>
      <c r="D428" s="256"/>
    </row>
    <row r="429" spans="2:4" s="489" customFormat="1">
      <c r="B429" s="256"/>
      <c r="C429" s="256"/>
      <c r="D429" s="256"/>
    </row>
    <row r="430" spans="2:4" s="489" customFormat="1">
      <c r="B430" s="256"/>
      <c r="C430" s="256"/>
      <c r="D430" s="256"/>
    </row>
    <row r="431" spans="2:4" s="489" customFormat="1">
      <c r="B431" s="256"/>
      <c r="C431" s="256"/>
      <c r="D431" s="256"/>
    </row>
    <row r="432" spans="2:4" s="489" customFormat="1">
      <c r="B432" s="256"/>
      <c r="C432" s="256"/>
      <c r="D432" s="256"/>
    </row>
    <row r="433" spans="2:4" s="489" customFormat="1">
      <c r="B433" s="256"/>
      <c r="C433" s="256"/>
      <c r="D433" s="256"/>
    </row>
    <row r="434" spans="2:4" s="489" customFormat="1">
      <c r="B434" s="256"/>
      <c r="C434" s="256"/>
      <c r="D434" s="256"/>
    </row>
    <row r="435" spans="2:4" s="489" customFormat="1">
      <c r="B435" s="256"/>
      <c r="C435" s="256"/>
      <c r="D435" s="256"/>
    </row>
  </sheetData>
  <sheetProtection password="D806" sheet="1" objects="1" scenarios="1"/>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dimension ref="A1:BX249"/>
  <sheetViews>
    <sheetView showGridLines="0" topLeftCell="A25" zoomScale="85" zoomScaleNormal="85" workbookViewId="0">
      <selection activeCell="E42" sqref="E42"/>
    </sheetView>
  </sheetViews>
  <sheetFormatPr defaultRowHeight="14.4"/>
  <cols>
    <col min="1" max="1" width="29.88671875" customWidth="1"/>
    <col min="2" max="2" width="14.109375" style="90" customWidth="1"/>
    <col min="3" max="3" width="17.6640625" style="90" customWidth="1"/>
    <col min="4" max="4" width="12.6640625" style="90" customWidth="1"/>
    <col min="5" max="5" width="17.109375" customWidth="1"/>
    <col min="6" max="76" width="9.109375" style="239"/>
  </cols>
  <sheetData>
    <row r="1" spans="1:3" ht="18">
      <c r="A1" s="739" t="s">
        <v>501</v>
      </c>
    </row>
    <row r="2" spans="1:3">
      <c r="A2" t="s">
        <v>231</v>
      </c>
    </row>
    <row r="3" spans="1:3">
      <c r="A3" s="567" t="s">
        <v>79</v>
      </c>
      <c r="B3" s="155"/>
      <c r="C3" s="156"/>
    </row>
    <row r="4" spans="1:3">
      <c r="A4" s="10" t="s">
        <v>85</v>
      </c>
      <c r="B4" s="150">
        <f>使用者输入值!B6</f>
        <v>0</v>
      </c>
      <c r="C4" s="151" t="s">
        <v>86</v>
      </c>
    </row>
    <row r="5" spans="1:3">
      <c r="A5" s="10" t="s">
        <v>87</v>
      </c>
      <c r="B5" s="425">
        <f>B4/24</f>
        <v>0</v>
      </c>
      <c r="C5" s="151" t="s">
        <v>88</v>
      </c>
    </row>
    <row r="6" spans="1:3">
      <c r="A6" s="4" t="s">
        <v>146</v>
      </c>
      <c r="B6" s="382">
        <f>B4/0.2</f>
        <v>0</v>
      </c>
      <c r="C6" s="151" t="s">
        <v>149</v>
      </c>
    </row>
    <row r="7" spans="1:3">
      <c r="A7" s="4" t="s">
        <v>93</v>
      </c>
      <c r="B7" s="382">
        <f>(B4*0.72)*1000</f>
        <v>0</v>
      </c>
      <c r="C7" s="151" t="s">
        <v>94</v>
      </c>
    </row>
    <row r="8" spans="1:3">
      <c r="A8" s="4" t="s">
        <v>155</v>
      </c>
      <c r="B8" s="157">
        <v>3.6</v>
      </c>
      <c r="C8" s="158" t="s">
        <v>92</v>
      </c>
    </row>
    <row r="9" spans="1:3">
      <c r="A9" s="4" t="s">
        <v>148</v>
      </c>
      <c r="B9" s="157">
        <v>3.91</v>
      </c>
      <c r="C9" s="158" t="s">
        <v>150</v>
      </c>
    </row>
    <row r="10" spans="1:3">
      <c r="A10" s="4" t="s">
        <v>232</v>
      </c>
      <c r="B10" s="573">
        <f>'End Use in Cement'!G10</f>
        <v>0</v>
      </c>
      <c r="C10" s="158" t="s">
        <v>222</v>
      </c>
    </row>
    <row r="11" spans="1:3">
      <c r="A11" s="4" t="s">
        <v>159</v>
      </c>
      <c r="B11" s="383" t="e">
        <f>B4/(B10)</f>
        <v>#DIV/0!</v>
      </c>
      <c r="C11" s="151" t="s">
        <v>149</v>
      </c>
    </row>
    <row r="12" spans="1:3">
      <c r="A12" s="4" t="s">
        <v>141</v>
      </c>
      <c r="B12" s="383" t="e">
        <f>(B6-B11)/B9</f>
        <v>#DIV/0!</v>
      </c>
      <c r="C12" s="151" t="s">
        <v>86</v>
      </c>
    </row>
    <row r="13" spans="1:3">
      <c r="A13" s="8" t="s">
        <v>141</v>
      </c>
      <c r="B13" s="462" t="e">
        <f>B12/0.2</f>
        <v>#DIV/0!</v>
      </c>
      <c r="C13" s="205" t="s">
        <v>149</v>
      </c>
    </row>
    <row r="15" spans="1:3">
      <c r="A15" s="567" t="s">
        <v>76</v>
      </c>
      <c r="B15" s="155"/>
      <c r="C15" s="156"/>
    </row>
    <row r="16" spans="1:3">
      <c r="A16" s="569" t="s">
        <v>469</v>
      </c>
      <c r="B16" s="192">
        <f>使用者输入值!$B$28</f>
        <v>0</v>
      </c>
      <c r="C16" s="7" t="s">
        <v>13</v>
      </c>
    </row>
    <row r="17" spans="1:5">
      <c r="A17" s="10" t="s">
        <v>80</v>
      </c>
      <c r="B17" s="150"/>
      <c r="C17" s="151"/>
    </row>
    <row r="18" spans="1:5">
      <c r="A18" s="445" t="s">
        <v>83</v>
      </c>
      <c r="B18" s="194">
        <f>通用假设!B18</f>
        <v>5.6000000000000001E-2</v>
      </c>
      <c r="C18" s="5" t="s">
        <v>460</v>
      </c>
      <c r="D18" s="6"/>
      <c r="E18" s="7"/>
    </row>
    <row r="19" spans="1:5">
      <c r="A19" s="446" t="s">
        <v>56</v>
      </c>
      <c r="B19" s="194">
        <f>通用假设!B19</f>
        <v>1.0000000000000001E-7</v>
      </c>
      <c r="C19" s="5" t="s">
        <v>461</v>
      </c>
      <c r="D19" s="6"/>
      <c r="E19" s="7"/>
    </row>
    <row r="20" spans="1:5">
      <c r="A20" s="446" t="s">
        <v>84</v>
      </c>
      <c r="B20" s="194">
        <f>通用假设!B20</f>
        <v>9.9999999999999995E-8</v>
      </c>
      <c r="C20" s="5" t="s">
        <v>462</v>
      </c>
      <c r="D20" s="6"/>
      <c r="E20" s="7"/>
    </row>
    <row r="21" spans="1:5">
      <c r="A21" s="446" t="s">
        <v>54</v>
      </c>
      <c r="B21" s="194">
        <f>通用假设!B21</f>
        <v>2.6699999999999998E-4</v>
      </c>
      <c r="C21" s="5" t="s">
        <v>463</v>
      </c>
      <c r="D21" s="6"/>
      <c r="E21" s="7"/>
    </row>
    <row r="22" spans="1:5">
      <c r="A22" s="446" t="s">
        <v>89</v>
      </c>
      <c r="B22" s="84"/>
      <c r="C22" s="5" t="s">
        <v>464</v>
      </c>
      <c r="D22"/>
    </row>
    <row r="23" spans="1:5">
      <c r="A23" s="4" t="s">
        <v>91</v>
      </c>
      <c r="B23" s="84">
        <v>3.6</v>
      </c>
      <c r="C23" s="5" t="s">
        <v>92</v>
      </c>
      <c r="D23" s="6"/>
      <c r="E23" s="7"/>
    </row>
    <row r="24" spans="1:5">
      <c r="A24" s="567" t="s">
        <v>142</v>
      </c>
      <c r="B24" s="155"/>
      <c r="C24" s="155"/>
      <c r="D24" s="206"/>
      <c r="E24" s="17"/>
    </row>
    <row r="25" spans="1:5">
      <c r="A25" s="4" t="s">
        <v>32</v>
      </c>
      <c r="B25" s="84">
        <f>使用者输入值!B18</f>
        <v>0</v>
      </c>
      <c r="C25" s="3" t="s">
        <v>97</v>
      </c>
      <c r="D25" s="383">
        <f>B25*B32</f>
        <v>0</v>
      </c>
      <c r="E25" s="7" t="s">
        <v>98</v>
      </c>
    </row>
    <row r="26" spans="1:5">
      <c r="A26" s="4" t="s">
        <v>80</v>
      </c>
      <c r="B26" s="84"/>
      <c r="C26" s="6"/>
      <c r="D26" s="150">
        <f>使用者输入值!$B$27</f>
        <v>0</v>
      </c>
      <c r="E26" s="7" t="s">
        <v>13</v>
      </c>
    </row>
    <row r="27" spans="1:5" ht="15.6">
      <c r="A27" s="445" t="s">
        <v>81</v>
      </c>
      <c r="B27" s="194">
        <f>通用假设!B10</f>
        <v>9.4600000000000004E-2</v>
      </c>
      <c r="C27" s="3" t="s">
        <v>446</v>
      </c>
      <c r="D27" s="25"/>
      <c r="E27" s="7"/>
    </row>
    <row r="28" spans="1:5">
      <c r="A28" s="446" t="s">
        <v>56</v>
      </c>
      <c r="B28" s="194">
        <f>通用假设!B11</f>
        <v>6.0000000000000002E-5</v>
      </c>
      <c r="C28" s="3" t="s">
        <v>447</v>
      </c>
      <c r="D28" s="25"/>
      <c r="E28" s="7"/>
    </row>
    <row r="29" spans="1:5">
      <c r="A29" s="446" t="s">
        <v>84</v>
      </c>
      <c r="B29" s="194">
        <f>通用假设!B12</f>
        <v>5.9999999999999997E-7</v>
      </c>
      <c r="C29" s="3" t="s">
        <v>445</v>
      </c>
      <c r="D29" s="25"/>
      <c r="E29" s="7"/>
    </row>
    <row r="30" spans="1:5">
      <c r="A30" s="445" t="s">
        <v>54</v>
      </c>
      <c r="B30" s="194">
        <f>通用假设!B13</f>
        <v>2.5500000000000002E-4</v>
      </c>
      <c r="C30" s="3" t="s">
        <v>448</v>
      </c>
      <c r="D30" s="25"/>
      <c r="E30" s="7"/>
    </row>
    <row r="31" spans="1:5">
      <c r="A31" s="445" t="s">
        <v>89</v>
      </c>
      <c r="B31" s="194">
        <f>通用假设!B14</f>
        <v>2.2399999999999998E-3</v>
      </c>
      <c r="C31" s="3" t="s">
        <v>449</v>
      </c>
      <c r="D31" s="25"/>
      <c r="E31" s="7"/>
    </row>
    <row r="32" spans="1:5">
      <c r="A32" s="10" t="s">
        <v>254</v>
      </c>
      <c r="B32" s="572">
        <f>使用者输入值!B21</f>
        <v>0</v>
      </c>
      <c r="C32" s="6"/>
      <c r="D32" s="25"/>
      <c r="E32" s="9"/>
    </row>
    <row r="33" spans="1:76">
      <c r="A33" s="567" t="s">
        <v>106</v>
      </c>
      <c r="B33" s="155" t="s">
        <v>151</v>
      </c>
      <c r="C33" s="155" t="s">
        <v>152</v>
      </c>
      <c r="D33" s="207"/>
    </row>
    <row r="34" spans="1:76">
      <c r="A34" s="10" t="s">
        <v>143</v>
      </c>
      <c r="B34" s="740">
        <f>技术假设!B81</f>
        <v>200000</v>
      </c>
      <c r="C34" s="454" t="e">
        <f>B34*B13</f>
        <v>#DIV/0!</v>
      </c>
      <c r="D34" s="151"/>
      <c r="E34" s="28"/>
    </row>
    <row r="35" spans="1:76">
      <c r="A35" s="14"/>
      <c r="B35" s="153"/>
      <c r="C35" s="153"/>
      <c r="D35" s="154"/>
      <c r="E35" s="28"/>
    </row>
    <row r="36" spans="1:76">
      <c r="A36" s="568" t="s">
        <v>109</v>
      </c>
      <c r="B36" s="157"/>
      <c r="C36" s="157" t="s">
        <v>156</v>
      </c>
      <c r="D36" s="151"/>
    </row>
    <row r="37" spans="1:76">
      <c r="A37" s="404" t="s">
        <v>109</v>
      </c>
      <c r="B37" s="570" t="s">
        <v>13</v>
      </c>
      <c r="C37" s="571" t="s">
        <v>167</v>
      </c>
      <c r="D37" s="466" t="s">
        <v>215</v>
      </c>
      <c r="E37" s="28"/>
    </row>
    <row r="38" spans="1:76">
      <c r="A38" s="35" t="s">
        <v>479</v>
      </c>
      <c r="B38" s="559">
        <f>使用者输入值!B27</f>
        <v>0</v>
      </c>
      <c r="C38" s="560" t="e">
        <f>$C$43*B38</f>
        <v>#DIV/0!</v>
      </c>
      <c r="D38" s="574" t="e">
        <f>C38*365</f>
        <v>#DIV/0!</v>
      </c>
      <c r="E38" s="28"/>
    </row>
    <row r="39" spans="1:76">
      <c r="A39" s="35" t="s">
        <v>480</v>
      </c>
      <c r="B39" s="559">
        <f>使用者输入值!B28</f>
        <v>0</v>
      </c>
      <c r="C39" s="560" t="e">
        <f>$C$43*B39</f>
        <v>#DIV/0!</v>
      </c>
      <c r="D39" s="574" t="e">
        <f>C39*365</f>
        <v>#DIV/0!</v>
      </c>
      <c r="E39" s="28"/>
    </row>
    <row r="40" spans="1:76">
      <c r="A40" s="535" t="s">
        <v>550</v>
      </c>
      <c r="B40" s="559">
        <v>0</v>
      </c>
      <c r="C40" s="561" t="e">
        <f>$C$43*B40</f>
        <v>#DIV/0!</v>
      </c>
      <c r="D40" s="575" t="e">
        <f>C40*365</f>
        <v>#DIV/0!</v>
      </c>
      <c r="E40" s="28"/>
    </row>
    <row r="41" spans="1:76">
      <c r="A41" s="567" t="s">
        <v>117</v>
      </c>
      <c r="B41" s="155"/>
      <c r="C41" s="155"/>
      <c r="D41" s="207"/>
    </row>
    <row r="42" spans="1:76" s="28" customFormat="1">
      <c r="A42" s="536" t="s">
        <v>144</v>
      </c>
      <c r="B42" s="157" t="s">
        <v>157</v>
      </c>
      <c r="C42" s="157" t="s">
        <v>158</v>
      </c>
      <c r="D42" s="158"/>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c r="AP42" s="239"/>
      <c r="AQ42" s="239"/>
      <c r="AR42" s="239"/>
      <c r="AS42" s="239"/>
      <c r="AT42" s="239"/>
      <c r="AU42" s="239"/>
      <c r="AV42" s="239"/>
      <c r="AW42" s="239"/>
      <c r="AX42" s="239"/>
      <c r="AY42" s="239"/>
      <c r="AZ42" s="239"/>
      <c r="BA42" s="239"/>
      <c r="BB42" s="239"/>
      <c r="BC42" s="239"/>
      <c r="BD42" s="239"/>
      <c r="BE42" s="239"/>
      <c r="BF42" s="239"/>
      <c r="BG42" s="239"/>
      <c r="BH42" s="239"/>
      <c r="BI42" s="239"/>
      <c r="BJ42" s="239"/>
      <c r="BK42" s="239"/>
      <c r="BL42" s="239"/>
      <c r="BM42" s="239"/>
      <c r="BN42" s="239"/>
      <c r="BO42" s="239"/>
      <c r="BP42" s="239"/>
      <c r="BQ42" s="239"/>
      <c r="BR42" s="239"/>
      <c r="BS42" s="239"/>
      <c r="BT42" s="239"/>
      <c r="BU42" s="239"/>
      <c r="BV42" s="239"/>
      <c r="BW42" s="239"/>
      <c r="BX42" s="239"/>
    </row>
    <row r="43" spans="1:76">
      <c r="A43" s="10"/>
      <c r="B43" s="742">
        <f>技术假设!B65</f>
        <v>2611</v>
      </c>
      <c r="C43" s="576" t="e">
        <f>B43*B13</f>
        <v>#DIV/0!</v>
      </c>
      <c r="D43" s="218"/>
      <c r="E43" s="53"/>
    </row>
    <row r="44" spans="1:76" s="2" customFormat="1" ht="43.2">
      <c r="A44" s="536" t="s">
        <v>118</v>
      </c>
      <c r="B44" s="227" t="s">
        <v>474</v>
      </c>
      <c r="C44" s="227" t="s">
        <v>475</v>
      </c>
      <c r="D44" s="229" t="s">
        <v>541</v>
      </c>
      <c r="E44" s="27"/>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58"/>
      <c r="BV44" s="258"/>
      <c r="BW44" s="258"/>
      <c r="BX44" s="258"/>
    </row>
    <row r="45" spans="1:76">
      <c r="A45" s="10" t="s">
        <v>83</v>
      </c>
      <c r="B45" s="391" t="e">
        <f>(B27*$C$43)/B32</f>
        <v>#DIV/0!</v>
      </c>
      <c r="C45" s="459" t="e">
        <f>$C$43*B18</f>
        <v>#DIV/0!</v>
      </c>
      <c r="D45" s="865">
        <v>0</v>
      </c>
      <c r="E45" s="28"/>
    </row>
    <row r="46" spans="1:76">
      <c r="A46" s="4" t="s">
        <v>56</v>
      </c>
      <c r="B46" s="391" t="e">
        <f>(B28*$C$43)/B32</f>
        <v>#DIV/0!</v>
      </c>
      <c r="C46" s="459" t="e">
        <f>$C$43*B19</f>
        <v>#DIV/0!</v>
      </c>
      <c r="D46" s="865">
        <v>0</v>
      </c>
      <c r="E46" s="28"/>
    </row>
    <row r="47" spans="1:76">
      <c r="A47" s="4" t="s">
        <v>58</v>
      </c>
      <c r="B47" s="391" t="e">
        <f>(B29*$C$43)/B32</f>
        <v>#DIV/0!</v>
      </c>
      <c r="C47" s="391" t="e">
        <f>$C$43*B20</f>
        <v>#DIV/0!</v>
      </c>
      <c r="D47" s="865">
        <v>0</v>
      </c>
      <c r="E47" s="28"/>
    </row>
    <row r="48" spans="1:76">
      <c r="A48" s="4" t="s">
        <v>54</v>
      </c>
      <c r="B48" s="391" t="e">
        <f>(B30*$C$43)/B32</f>
        <v>#DIV/0!</v>
      </c>
      <c r="C48" s="391" t="e">
        <f>$C$43*B21</f>
        <v>#DIV/0!</v>
      </c>
      <c r="D48" s="865">
        <v>0</v>
      </c>
      <c r="E48" s="28"/>
    </row>
    <row r="49" spans="1:5">
      <c r="A49" s="10" t="s">
        <v>89</v>
      </c>
      <c r="B49" s="391" t="e">
        <f>(B31*$C$43)/B32</f>
        <v>#DIV/0!</v>
      </c>
      <c r="C49" s="391"/>
      <c r="D49" s="865">
        <v>0</v>
      </c>
      <c r="E49" s="28"/>
    </row>
    <row r="50" spans="1:5">
      <c r="A50" s="312" t="s">
        <v>270</v>
      </c>
      <c r="B50" s="150"/>
      <c r="C50" s="195"/>
      <c r="D50" s="865">
        <v>0</v>
      </c>
      <c r="E50" s="28"/>
    </row>
    <row r="51" spans="1:5">
      <c r="A51" s="313" t="s">
        <v>120</v>
      </c>
      <c r="B51" s="153"/>
      <c r="C51" s="223"/>
      <c r="D51" s="865">
        <v>0</v>
      </c>
      <c r="E51" s="28"/>
    </row>
    <row r="52" spans="1:5">
      <c r="C52" s="225"/>
      <c r="E52" s="28"/>
    </row>
    <row r="53" spans="1:5">
      <c r="A53" s="394" t="s">
        <v>255</v>
      </c>
      <c r="B53" s="215"/>
      <c r="C53" s="215"/>
      <c r="D53" s="216"/>
    </row>
    <row r="54" spans="1:5" ht="43.2">
      <c r="A54" s="35" t="s">
        <v>124</v>
      </c>
      <c r="B54" s="227" t="s">
        <v>478</v>
      </c>
      <c r="C54" s="227" t="s">
        <v>477</v>
      </c>
      <c r="D54" s="229" t="s">
        <v>541</v>
      </c>
    </row>
    <row r="55" spans="1:5">
      <c r="A55" s="10" t="s">
        <v>89</v>
      </c>
      <c r="B55" s="197" t="e">
        <f>B49*使用者输入值!$B$31</f>
        <v>#DIV/0!</v>
      </c>
      <c r="C55" s="197">
        <f>C49*使用者输入值!$B$31</f>
        <v>0</v>
      </c>
      <c r="D55" s="865">
        <v>0</v>
      </c>
    </row>
    <row r="56" spans="1:5">
      <c r="A56" s="10" t="s">
        <v>54</v>
      </c>
      <c r="B56" s="197" t="e">
        <f>B48*使用者输入值!$B$31</f>
        <v>#DIV/0!</v>
      </c>
      <c r="C56" s="236" t="e">
        <f>C48*使用者输入值!$B$31</f>
        <v>#DIV/0!</v>
      </c>
      <c r="D56" s="865">
        <v>0</v>
      </c>
    </row>
    <row r="57" spans="1:5">
      <c r="A57" s="10" t="s">
        <v>56</v>
      </c>
      <c r="B57" s="236" t="e">
        <f>B46*使用者输入值!$B$31</f>
        <v>#DIV/0!</v>
      </c>
      <c r="C57" s="197" t="e">
        <f>C46*使用者输入值!$B$31</f>
        <v>#DIV/0!</v>
      </c>
      <c r="D57" s="865">
        <v>0</v>
      </c>
    </row>
    <row r="58" spans="1:5">
      <c r="A58" s="10" t="s">
        <v>120</v>
      </c>
      <c r="B58" s="197"/>
      <c r="C58" s="197"/>
      <c r="D58" s="865">
        <v>0</v>
      </c>
    </row>
    <row r="59" spans="1:5">
      <c r="A59" s="10" t="s">
        <v>270</v>
      </c>
      <c r="B59" s="197"/>
      <c r="C59" s="197"/>
      <c r="D59" s="865">
        <v>0</v>
      </c>
    </row>
    <row r="60" spans="1:5">
      <c r="A60" s="10" t="s">
        <v>121</v>
      </c>
      <c r="B60" s="197" t="e">
        <f>B45*使用者输入值!$B$31</f>
        <v>#DIV/0!</v>
      </c>
      <c r="C60" s="197" t="e">
        <f>C45*使用者输入值!$B$31</f>
        <v>#DIV/0!</v>
      </c>
      <c r="D60" s="865">
        <v>0</v>
      </c>
    </row>
    <row r="61" spans="1:5">
      <c r="A61" s="10" t="s">
        <v>58</v>
      </c>
      <c r="B61" s="197" t="e">
        <f>B47*使用者输入值!$B$31</f>
        <v>#DIV/0!</v>
      </c>
      <c r="C61" s="197" t="e">
        <f>C47*使用者输入值!$B$31</f>
        <v>#DIV/0!</v>
      </c>
      <c r="D61" s="865">
        <v>0</v>
      </c>
    </row>
    <row r="62" spans="1:5">
      <c r="A62" s="10" t="s">
        <v>59</v>
      </c>
      <c r="B62" s="197"/>
      <c r="C62" s="197"/>
      <c r="D62" s="204"/>
    </row>
    <row r="63" spans="1:5">
      <c r="A63" t="s">
        <v>453</v>
      </c>
      <c r="B63" s="391" t="e">
        <f>SUM(B60:B62)</f>
        <v>#DIV/0!</v>
      </c>
      <c r="C63" s="391" t="e">
        <f>SUM(C60:C62)</f>
        <v>#DIV/0!</v>
      </c>
      <c r="D63" s="421">
        <f>SUM(D60:D62)</f>
        <v>0</v>
      </c>
    </row>
    <row r="64" spans="1:5">
      <c r="A64" s="35" t="s">
        <v>125</v>
      </c>
      <c r="B64" s="197"/>
      <c r="C64" s="197"/>
      <c r="D64" s="204"/>
    </row>
    <row r="65" spans="1:5">
      <c r="A65" s="49" t="s">
        <v>465</v>
      </c>
      <c r="B65" s="197"/>
      <c r="C65" s="197"/>
      <c r="D65" s="865">
        <v>0</v>
      </c>
    </row>
    <row r="66" spans="1:5" ht="15" thickBot="1">
      <c r="A66" s="50" t="s">
        <v>466</v>
      </c>
      <c r="B66" s="219" t="e">
        <f>($C$43*使用者输入值!$B$31)/B32</f>
        <v>#DIV/0!</v>
      </c>
      <c r="C66" s="219" t="e">
        <f>($C$43*使用者输入值!$B$31)/B32</f>
        <v>#DIV/0!</v>
      </c>
      <c r="D66" s="865">
        <v>0</v>
      </c>
    </row>
    <row r="67" spans="1:5" s="239" customFormat="1">
      <c r="A67" s="267"/>
      <c r="B67" s="266"/>
      <c r="C67" s="266"/>
      <c r="D67" s="266"/>
      <c r="E67" s="267"/>
    </row>
    <row r="68" spans="1:5" s="239" customFormat="1">
      <c r="A68" s="265"/>
      <c r="B68" s="266"/>
      <c r="C68" s="266"/>
      <c r="D68" s="290"/>
      <c r="E68" s="267"/>
    </row>
    <row r="69" spans="1:5" s="239" customFormat="1">
      <c r="A69" s="267"/>
      <c r="B69" s="291"/>
      <c r="C69" s="291"/>
      <c r="D69" s="291"/>
      <c r="E69" s="275"/>
    </row>
    <row r="70" spans="1:5" s="239" customFormat="1">
      <c r="A70" s="267"/>
      <c r="B70" s="291"/>
      <c r="C70" s="291"/>
      <c r="D70" s="291"/>
      <c r="E70" s="275"/>
    </row>
    <row r="71" spans="1:5" s="239" customFormat="1">
      <c r="A71" s="267"/>
      <c r="B71" s="291"/>
      <c r="C71" s="291"/>
      <c r="D71" s="291"/>
      <c r="E71" s="275"/>
    </row>
    <row r="72" spans="1:5" s="239" customFormat="1">
      <c r="A72" s="267"/>
      <c r="B72" s="291"/>
      <c r="C72" s="291"/>
      <c r="D72" s="291"/>
      <c r="E72" s="275"/>
    </row>
    <row r="73" spans="1:5" s="239" customFormat="1">
      <c r="A73" s="267"/>
      <c r="B73" s="291"/>
      <c r="C73" s="291"/>
      <c r="D73" s="291"/>
      <c r="E73" s="275"/>
    </row>
    <row r="74" spans="1:5" s="239" customFormat="1">
      <c r="A74" s="267"/>
      <c r="B74" s="291"/>
      <c r="C74" s="291"/>
      <c r="D74" s="291"/>
      <c r="E74" s="275"/>
    </row>
    <row r="75" spans="1:5" s="239" customFormat="1">
      <c r="A75" s="267"/>
      <c r="B75" s="291"/>
      <c r="C75" s="291"/>
      <c r="D75" s="291"/>
      <c r="E75" s="289"/>
    </row>
    <row r="76" spans="1:5" s="239" customFormat="1">
      <c r="A76" s="267"/>
      <c r="B76" s="291"/>
      <c r="C76" s="291"/>
      <c r="D76" s="291"/>
      <c r="E76" s="267"/>
    </row>
    <row r="77" spans="1:5" s="239" customFormat="1">
      <c r="A77" s="267"/>
      <c r="B77" s="291"/>
      <c r="C77" s="291"/>
      <c r="D77" s="291"/>
      <c r="E77" s="267"/>
    </row>
    <row r="78" spans="1:5" s="239" customFormat="1">
      <c r="A78" s="267"/>
      <c r="B78" s="291"/>
      <c r="C78" s="291"/>
      <c r="D78" s="291"/>
      <c r="E78" s="275"/>
    </row>
    <row r="79" spans="1:5" s="239" customFormat="1">
      <c r="A79" s="267"/>
      <c r="B79" s="291"/>
      <c r="C79" s="291"/>
      <c r="D79" s="291"/>
      <c r="E79" s="267"/>
    </row>
    <row r="80" spans="1:5" s="239" customFormat="1">
      <c r="A80" s="267"/>
      <c r="B80" s="291"/>
      <c r="C80" s="291"/>
      <c r="D80" s="291"/>
      <c r="E80" s="275"/>
    </row>
    <row r="81" spans="1:5" s="239" customFormat="1">
      <c r="A81" s="267"/>
      <c r="B81" s="291"/>
      <c r="C81" s="291"/>
      <c r="D81" s="291"/>
      <c r="E81" s="275"/>
    </row>
    <row r="82" spans="1:5" s="239" customFormat="1">
      <c r="B82" s="256"/>
      <c r="C82" s="256"/>
      <c r="D82" s="256"/>
    </row>
    <row r="83" spans="1:5" s="239" customFormat="1">
      <c r="B83" s="256"/>
      <c r="C83" s="256"/>
      <c r="D83" s="256"/>
    </row>
    <row r="84" spans="1:5" s="239" customFormat="1">
      <c r="B84" s="256"/>
      <c r="C84" s="256"/>
      <c r="D84" s="256"/>
    </row>
    <row r="85" spans="1:5" s="239" customFormat="1">
      <c r="B85" s="256"/>
      <c r="C85" s="256"/>
      <c r="D85" s="256"/>
    </row>
    <row r="86" spans="1:5" s="239" customFormat="1">
      <c r="B86" s="256"/>
      <c r="C86" s="256"/>
      <c r="D86" s="256"/>
    </row>
    <row r="87" spans="1:5" s="239" customFormat="1">
      <c r="B87" s="256"/>
      <c r="C87" s="256"/>
      <c r="D87" s="256"/>
    </row>
    <row r="88" spans="1:5" s="239" customFormat="1">
      <c r="B88" s="256"/>
      <c r="C88" s="256"/>
      <c r="D88" s="256"/>
    </row>
    <row r="89" spans="1:5" s="239" customFormat="1">
      <c r="B89" s="256"/>
      <c r="C89" s="256"/>
      <c r="D89" s="256"/>
    </row>
    <row r="90" spans="1:5" s="239" customFormat="1">
      <c r="B90" s="256"/>
      <c r="C90" s="256"/>
      <c r="D90" s="256"/>
    </row>
    <row r="91" spans="1:5" s="239" customFormat="1">
      <c r="B91" s="256"/>
      <c r="C91" s="256"/>
      <c r="D91" s="256"/>
    </row>
    <row r="92" spans="1:5" s="239" customFormat="1">
      <c r="B92" s="256"/>
      <c r="C92" s="256"/>
      <c r="D92" s="256"/>
    </row>
    <row r="93" spans="1:5" s="239" customFormat="1">
      <c r="B93" s="256"/>
      <c r="C93" s="256"/>
      <c r="D93" s="256"/>
    </row>
    <row r="94" spans="1:5" s="239" customFormat="1">
      <c r="B94" s="256"/>
      <c r="C94" s="256"/>
      <c r="D94" s="256"/>
    </row>
    <row r="95" spans="1:5" s="239" customFormat="1">
      <c r="B95" s="256"/>
      <c r="C95" s="256"/>
      <c r="D95" s="256"/>
    </row>
    <row r="96" spans="1:5" s="239" customFormat="1">
      <c r="B96" s="256"/>
      <c r="C96" s="256"/>
      <c r="D96" s="256"/>
    </row>
    <row r="97" spans="2:4" s="239" customFormat="1">
      <c r="B97" s="256"/>
      <c r="C97" s="256"/>
      <c r="D97" s="256"/>
    </row>
    <row r="98" spans="2:4" s="239" customFormat="1">
      <c r="B98" s="256"/>
      <c r="C98" s="256"/>
      <c r="D98" s="256"/>
    </row>
    <row r="99" spans="2:4" s="239" customFormat="1">
      <c r="B99" s="256"/>
      <c r="C99" s="256"/>
      <c r="D99" s="256"/>
    </row>
    <row r="100" spans="2:4" s="239" customFormat="1">
      <c r="B100" s="256"/>
      <c r="C100" s="256"/>
      <c r="D100" s="256"/>
    </row>
    <row r="101" spans="2:4" s="239" customFormat="1">
      <c r="B101" s="256"/>
      <c r="C101" s="256"/>
      <c r="D101" s="256"/>
    </row>
    <row r="102" spans="2:4" s="239" customFormat="1">
      <c r="B102" s="256"/>
      <c r="C102" s="256"/>
      <c r="D102" s="256"/>
    </row>
    <row r="103" spans="2:4" s="239" customFormat="1">
      <c r="B103" s="256"/>
      <c r="C103" s="256"/>
      <c r="D103" s="256"/>
    </row>
    <row r="104" spans="2:4" s="239" customFormat="1">
      <c r="B104" s="256"/>
      <c r="C104" s="256"/>
      <c r="D104" s="256"/>
    </row>
    <row r="105" spans="2:4" s="239" customFormat="1">
      <c r="B105" s="256"/>
      <c r="C105" s="256"/>
      <c r="D105" s="256"/>
    </row>
    <row r="106" spans="2:4" s="239" customFormat="1">
      <c r="B106" s="256"/>
      <c r="C106" s="256"/>
      <c r="D106" s="256"/>
    </row>
    <row r="107" spans="2:4" s="239" customFormat="1">
      <c r="B107" s="256"/>
      <c r="C107" s="256"/>
      <c r="D107" s="256"/>
    </row>
    <row r="108" spans="2:4" s="239" customFormat="1">
      <c r="B108" s="256"/>
      <c r="C108" s="256"/>
      <c r="D108" s="256"/>
    </row>
    <row r="109" spans="2:4" s="239" customFormat="1">
      <c r="B109" s="256"/>
      <c r="C109" s="256"/>
      <c r="D109" s="256"/>
    </row>
    <row r="110" spans="2:4" s="239" customFormat="1">
      <c r="B110" s="256"/>
      <c r="C110" s="256"/>
      <c r="D110" s="256"/>
    </row>
    <row r="111" spans="2:4" s="239" customFormat="1">
      <c r="B111" s="256"/>
      <c r="C111" s="256"/>
      <c r="D111" s="256"/>
    </row>
    <row r="112" spans="2:4" s="239" customFormat="1">
      <c r="B112" s="256"/>
      <c r="C112" s="256"/>
      <c r="D112" s="256"/>
    </row>
    <row r="113" spans="2:4" s="239" customFormat="1">
      <c r="B113" s="256"/>
      <c r="C113" s="256"/>
      <c r="D113" s="256"/>
    </row>
    <row r="114" spans="2:4" s="239" customFormat="1">
      <c r="B114" s="256"/>
      <c r="C114" s="256"/>
      <c r="D114" s="256"/>
    </row>
    <row r="115" spans="2:4" s="239" customFormat="1">
      <c r="B115" s="256"/>
      <c r="C115" s="256"/>
      <c r="D115" s="256"/>
    </row>
    <row r="116" spans="2:4" s="239" customFormat="1">
      <c r="B116" s="256"/>
      <c r="C116" s="256"/>
      <c r="D116" s="256"/>
    </row>
    <row r="117" spans="2:4" s="239" customFormat="1">
      <c r="B117" s="256"/>
      <c r="C117" s="256"/>
      <c r="D117" s="256"/>
    </row>
    <row r="118" spans="2:4" s="239" customFormat="1">
      <c r="B118" s="256"/>
      <c r="C118" s="256"/>
      <c r="D118" s="256"/>
    </row>
    <row r="119" spans="2:4" s="239" customFormat="1">
      <c r="B119" s="256"/>
      <c r="C119" s="256"/>
      <c r="D119" s="256"/>
    </row>
    <row r="120" spans="2:4" s="239" customFormat="1">
      <c r="B120" s="256"/>
      <c r="C120" s="256"/>
      <c r="D120" s="256"/>
    </row>
    <row r="121" spans="2:4" s="239" customFormat="1">
      <c r="B121" s="256"/>
      <c r="C121" s="256"/>
      <c r="D121" s="256"/>
    </row>
    <row r="122" spans="2:4" s="239" customFormat="1">
      <c r="B122" s="256"/>
      <c r="C122" s="256"/>
      <c r="D122" s="256"/>
    </row>
    <row r="123" spans="2:4" s="239" customFormat="1">
      <c r="B123" s="256"/>
      <c r="C123" s="256"/>
      <c r="D123" s="256"/>
    </row>
    <row r="124" spans="2:4" s="239" customFormat="1">
      <c r="B124" s="256"/>
      <c r="C124" s="256"/>
      <c r="D124" s="256"/>
    </row>
    <row r="125" spans="2:4" s="239" customFormat="1">
      <c r="B125" s="256"/>
      <c r="C125" s="256"/>
      <c r="D125" s="256"/>
    </row>
    <row r="126" spans="2:4" s="239" customFormat="1">
      <c r="B126" s="256"/>
      <c r="C126" s="256"/>
      <c r="D126" s="256"/>
    </row>
    <row r="127" spans="2:4" s="239" customFormat="1">
      <c r="B127" s="256"/>
      <c r="C127" s="256"/>
      <c r="D127" s="256"/>
    </row>
    <row r="128" spans="2:4" s="239" customFormat="1">
      <c r="B128" s="256"/>
      <c r="C128" s="256"/>
      <c r="D128" s="256"/>
    </row>
    <row r="129" spans="2:4" s="239" customFormat="1">
      <c r="B129" s="256"/>
      <c r="C129" s="256"/>
      <c r="D129" s="256"/>
    </row>
    <row r="130" spans="2:4" s="239" customFormat="1">
      <c r="B130" s="256"/>
      <c r="C130" s="256"/>
      <c r="D130" s="256"/>
    </row>
    <row r="131" spans="2:4" s="239" customFormat="1">
      <c r="B131" s="256"/>
      <c r="C131" s="256"/>
      <c r="D131" s="256"/>
    </row>
    <row r="132" spans="2:4" s="239" customFormat="1">
      <c r="B132" s="256"/>
      <c r="C132" s="256"/>
      <c r="D132" s="256"/>
    </row>
    <row r="133" spans="2:4" s="239" customFormat="1">
      <c r="B133" s="256"/>
      <c r="C133" s="256"/>
      <c r="D133" s="256"/>
    </row>
    <row r="134" spans="2:4" s="239" customFormat="1">
      <c r="B134" s="256"/>
      <c r="C134" s="256"/>
      <c r="D134" s="256"/>
    </row>
    <row r="135" spans="2:4" s="239" customFormat="1">
      <c r="B135" s="256"/>
      <c r="C135" s="256"/>
      <c r="D135" s="256"/>
    </row>
    <row r="136" spans="2:4" s="239" customFormat="1">
      <c r="B136" s="256"/>
      <c r="C136" s="256"/>
      <c r="D136" s="256"/>
    </row>
    <row r="137" spans="2:4" s="239" customFormat="1">
      <c r="B137" s="256"/>
      <c r="C137" s="256"/>
      <c r="D137" s="256"/>
    </row>
    <row r="138" spans="2:4" s="239" customFormat="1">
      <c r="B138" s="256"/>
      <c r="C138" s="256"/>
      <c r="D138" s="256"/>
    </row>
    <row r="139" spans="2:4" s="239" customFormat="1">
      <c r="B139" s="256"/>
      <c r="C139" s="256"/>
      <c r="D139" s="256"/>
    </row>
    <row r="140" spans="2:4" s="239" customFormat="1">
      <c r="B140" s="256"/>
      <c r="C140" s="256"/>
      <c r="D140" s="256"/>
    </row>
    <row r="141" spans="2:4" s="239" customFormat="1">
      <c r="B141" s="256"/>
      <c r="C141" s="256"/>
      <c r="D141" s="256"/>
    </row>
    <row r="142" spans="2:4" s="239" customFormat="1">
      <c r="B142" s="256"/>
      <c r="C142" s="256"/>
      <c r="D142" s="256"/>
    </row>
    <row r="143" spans="2:4" s="239" customFormat="1">
      <c r="B143" s="256"/>
      <c r="C143" s="256"/>
      <c r="D143" s="256"/>
    </row>
    <row r="144" spans="2:4" s="239" customFormat="1">
      <c r="B144" s="256"/>
      <c r="C144" s="256"/>
      <c r="D144" s="256"/>
    </row>
    <row r="145" spans="2:4" s="239" customFormat="1">
      <c r="B145" s="256"/>
      <c r="C145" s="256"/>
      <c r="D145" s="256"/>
    </row>
    <row r="146" spans="2:4" s="239" customFormat="1">
      <c r="B146" s="256"/>
      <c r="C146" s="256"/>
      <c r="D146" s="256"/>
    </row>
    <row r="147" spans="2:4" s="239" customFormat="1">
      <c r="B147" s="256"/>
      <c r="C147" s="256"/>
      <c r="D147" s="256"/>
    </row>
    <row r="148" spans="2:4" s="239" customFormat="1">
      <c r="B148" s="256"/>
      <c r="C148" s="256"/>
      <c r="D148" s="256"/>
    </row>
    <row r="149" spans="2:4" s="239" customFormat="1">
      <c r="B149" s="256"/>
      <c r="C149" s="256"/>
      <c r="D149" s="256"/>
    </row>
    <row r="150" spans="2:4" s="239" customFormat="1">
      <c r="B150" s="256"/>
      <c r="C150" s="256"/>
      <c r="D150" s="256"/>
    </row>
    <row r="151" spans="2:4" s="239" customFormat="1">
      <c r="B151" s="256"/>
      <c r="C151" s="256"/>
      <c r="D151" s="256"/>
    </row>
    <row r="152" spans="2:4" s="239" customFormat="1">
      <c r="B152" s="256"/>
      <c r="C152" s="256"/>
      <c r="D152" s="256"/>
    </row>
    <row r="153" spans="2:4" s="239" customFormat="1">
      <c r="B153" s="256"/>
      <c r="C153" s="256"/>
      <c r="D153" s="256"/>
    </row>
    <row r="154" spans="2:4" s="239" customFormat="1">
      <c r="B154" s="256"/>
      <c r="C154" s="256"/>
      <c r="D154" s="256"/>
    </row>
    <row r="155" spans="2:4" s="239" customFormat="1">
      <c r="B155" s="256"/>
      <c r="C155" s="256"/>
      <c r="D155" s="256"/>
    </row>
    <row r="156" spans="2:4" s="239" customFormat="1">
      <c r="B156" s="256"/>
      <c r="C156" s="256"/>
      <c r="D156" s="256"/>
    </row>
    <row r="157" spans="2:4" s="239" customFormat="1">
      <c r="B157" s="256"/>
      <c r="C157" s="256"/>
      <c r="D157" s="256"/>
    </row>
    <row r="158" spans="2:4" s="239" customFormat="1">
      <c r="B158" s="256"/>
      <c r="C158" s="256"/>
      <c r="D158" s="256"/>
    </row>
    <row r="159" spans="2:4" s="239" customFormat="1">
      <c r="B159" s="256"/>
      <c r="C159" s="256"/>
      <c r="D159" s="256"/>
    </row>
    <row r="160" spans="2:4" s="239" customFormat="1">
      <c r="B160" s="256"/>
      <c r="C160" s="256"/>
      <c r="D160" s="256"/>
    </row>
    <row r="161" spans="2:4" s="239" customFormat="1">
      <c r="B161" s="256"/>
      <c r="C161" s="256"/>
      <c r="D161" s="256"/>
    </row>
    <row r="162" spans="2:4" s="239" customFormat="1">
      <c r="B162" s="256"/>
      <c r="C162" s="256"/>
      <c r="D162" s="256"/>
    </row>
    <row r="163" spans="2:4" s="239" customFormat="1">
      <c r="B163" s="256"/>
      <c r="C163" s="256"/>
      <c r="D163" s="256"/>
    </row>
    <row r="164" spans="2:4" s="239" customFormat="1">
      <c r="B164" s="256"/>
      <c r="C164" s="256"/>
      <c r="D164" s="256"/>
    </row>
    <row r="165" spans="2:4" s="239" customFormat="1">
      <c r="B165" s="256"/>
      <c r="C165" s="256"/>
      <c r="D165" s="256"/>
    </row>
    <row r="166" spans="2:4" s="239" customFormat="1">
      <c r="B166" s="256"/>
      <c r="C166" s="256"/>
      <c r="D166" s="256"/>
    </row>
    <row r="167" spans="2:4" s="239" customFormat="1">
      <c r="B167" s="256"/>
      <c r="C167" s="256"/>
      <c r="D167" s="256"/>
    </row>
    <row r="168" spans="2:4" s="239" customFormat="1">
      <c r="B168" s="256"/>
      <c r="C168" s="256"/>
      <c r="D168" s="256"/>
    </row>
    <row r="169" spans="2:4" s="239" customFormat="1">
      <c r="B169" s="256"/>
      <c r="C169" s="256"/>
      <c r="D169" s="256"/>
    </row>
    <row r="170" spans="2:4" s="239" customFormat="1">
      <c r="B170" s="256"/>
      <c r="C170" s="256"/>
      <c r="D170" s="256"/>
    </row>
    <row r="171" spans="2:4" s="239" customFormat="1">
      <c r="B171" s="256"/>
      <c r="C171" s="256"/>
      <c r="D171" s="256"/>
    </row>
    <row r="172" spans="2:4" s="239" customFormat="1">
      <c r="B172" s="256"/>
      <c r="C172" s="256"/>
      <c r="D172" s="256"/>
    </row>
    <row r="173" spans="2:4" s="239" customFormat="1">
      <c r="B173" s="256"/>
      <c r="C173" s="256"/>
      <c r="D173" s="256"/>
    </row>
    <row r="174" spans="2:4" s="239" customFormat="1">
      <c r="B174" s="256"/>
      <c r="C174" s="256"/>
      <c r="D174" s="256"/>
    </row>
    <row r="175" spans="2:4" s="239" customFormat="1">
      <c r="B175" s="256"/>
      <c r="C175" s="256"/>
      <c r="D175" s="256"/>
    </row>
    <row r="176" spans="2:4" s="239" customFormat="1">
      <c r="B176" s="256"/>
      <c r="C176" s="256"/>
      <c r="D176" s="256"/>
    </row>
    <row r="177" spans="2:4" s="239" customFormat="1">
      <c r="B177" s="256"/>
      <c r="C177" s="256"/>
      <c r="D177" s="256"/>
    </row>
    <row r="178" spans="2:4" s="239" customFormat="1">
      <c r="B178" s="256"/>
      <c r="C178" s="256"/>
      <c r="D178" s="256"/>
    </row>
    <row r="179" spans="2:4" s="239" customFormat="1">
      <c r="B179" s="256"/>
      <c r="C179" s="256"/>
      <c r="D179" s="256"/>
    </row>
    <row r="180" spans="2:4" s="239" customFormat="1">
      <c r="B180" s="256"/>
      <c r="C180" s="256"/>
      <c r="D180" s="256"/>
    </row>
    <row r="181" spans="2:4" s="239" customFormat="1">
      <c r="B181" s="256"/>
      <c r="C181" s="256"/>
      <c r="D181" s="256"/>
    </row>
    <row r="182" spans="2:4" s="239" customFormat="1">
      <c r="B182" s="256"/>
      <c r="C182" s="256"/>
      <c r="D182" s="256"/>
    </row>
    <row r="183" spans="2:4" s="239" customFormat="1">
      <c r="B183" s="256"/>
      <c r="C183" s="256"/>
      <c r="D183" s="256"/>
    </row>
    <row r="184" spans="2:4" s="239" customFormat="1">
      <c r="B184" s="256"/>
      <c r="C184" s="256"/>
      <c r="D184" s="256"/>
    </row>
    <row r="185" spans="2:4" s="239" customFormat="1">
      <c r="B185" s="256"/>
      <c r="C185" s="256"/>
      <c r="D185" s="256"/>
    </row>
    <row r="186" spans="2:4" s="239" customFormat="1">
      <c r="B186" s="256"/>
      <c r="C186" s="256"/>
      <c r="D186" s="256"/>
    </row>
    <row r="187" spans="2:4" s="239" customFormat="1">
      <c r="B187" s="256"/>
      <c r="C187" s="256"/>
      <c r="D187" s="256"/>
    </row>
    <row r="188" spans="2:4" s="239" customFormat="1">
      <c r="B188" s="256"/>
      <c r="C188" s="256"/>
      <c r="D188" s="256"/>
    </row>
    <row r="189" spans="2:4" s="239" customFormat="1">
      <c r="B189" s="256"/>
      <c r="C189" s="256"/>
      <c r="D189" s="256"/>
    </row>
    <row r="190" spans="2:4" s="239" customFormat="1">
      <c r="B190" s="256"/>
      <c r="C190" s="256"/>
      <c r="D190" s="256"/>
    </row>
    <row r="191" spans="2:4" s="239" customFormat="1">
      <c r="B191" s="256"/>
      <c r="C191" s="256"/>
      <c r="D191" s="256"/>
    </row>
    <row r="192" spans="2:4" s="239" customFormat="1">
      <c r="B192" s="256"/>
      <c r="C192" s="256"/>
      <c r="D192" s="256"/>
    </row>
    <row r="193" spans="2:4" s="239" customFormat="1">
      <c r="B193" s="256"/>
      <c r="C193" s="256"/>
      <c r="D193" s="256"/>
    </row>
    <row r="194" spans="2:4" s="239" customFormat="1">
      <c r="B194" s="256"/>
      <c r="C194" s="256"/>
      <c r="D194" s="256"/>
    </row>
    <row r="195" spans="2:4" s="239" customFormat="1">
      <c r="B195" s="256"/>
      <c r="C195" s="256"/>
      <c r="D195" s="256"/>
    </row>
    <row r="196" spans="2:4" s="239" customFormat="1">
      <c r="B196" s="256"/>
      <c r="C196" s="256"/>
      <c r="D196" s="256"/>
    </row>
    <row r="197" spans="2:4" s="239" customFormat="1">
      <c r="B197" s="256"/>
      <c r="C197" s="256"/>
      <c r="D197" s="256"/>
    </row>
    <row r="198" spans="2:4" s="239" customFormat="1">
      <c r="B198" s="256"/>
      <c r="C198" s="256"/>
      <c r="D198" s="256"/>
    </row>
    <row r="199" spans="2:4" s="239" customFormat="1">
      <c r="B199" s="256"/>
      <c r="C199" s="256"/>
      <c r="D199" s="256"/>
    </row>
    <row r="200" spans="2:4" s="239" customFormat="1">
      <c r="B200" s="256"/>
      <c r="C200" s="256"/>
      <c r="D200" s="256"/>
    </row>
    <row r="201" spans="2:4" s="239" customFormat="1">
      <c r="B201" s="256"/>
      <c r="C201" s="256"/>
      <c r="D201" s="256"/>
    </row>
    <row r="202" spans="2:4" s="239" customFormat="1">
      <c r="B202" s="256"/>
      <c r="C202" s="256"/>
      <c r="D202" s="256"/>
    </row>
    <row r="203" spans="2:4" s="239" customFormat="1">
      <c r="B203" s="256"/>
      <c r="C203" s="256"/>
      <c r="D203" s="256"/>
    </row>
    <row r="204" spans="2:4" s="239" customFormat="1">
      <c r="B204" s="256"/>
      <c r="C204" s="256"/>
      <c r="D204" s="256"/>
    </row>
    <row r="205" spans="2:4" s="239" customFormat="1">
      <c r="B205" s="256"/>
      <c r="C205" s="256"/>
      <c r="D205" s="256"/>
    </row>
    <row r="206" spans="2:4" s="239" customFormat="1">
      <c r="B206" s="256"/>
      <c r="C206" s="256"/>
      <c r="D206" s="256"/>
    </row>
    <row r="207" spans="2:4" s="239" customFormat="1">
      <c r="B207" s="256"/>
      <c r="C207" s="256"/>
      <c r="D207" s="256"/>
    </row>
    <row r="208" spans="2:4" s="239" customFormat="1">
      <c r="B208" s="256"/>
      <c r="C208" s="256"/>
      <c r="D208" s="256"/>
    </row>
    <row r="209" spans="2:4" s="239" customFormat="1">
      <c r="B209" s="256"/>
      <c r="C209" s="256"/>
      <c r="D209" s="256"/>
    </row>
    <row r="210" spans="2:4" s="239" customFormat="1">
      <c r="B210" s="256"/>
      <c r="C210" s="256"/>
      <c r="D210" s="256"/>
    </row>
    <row r="211" spans="2:4" s="239" customFormat="1">
      <c r="B211" s="256"/>
      <c r="C211" s="256"/>
      <c r="D211" s="256"/>
    </row>
    <row r="212" spans="2:4" s="239" customFormat="1">
      <c r="B212" s="256"/>
      <c r="C212" s="256"/>
      <c r="D212" s="256"/>
    </row>
    <row r="213" spans="2:4" s="239" customFormat="1">
      <c r="B213" s="256"/>
      <c r="C213" s="256"/>
      <c r="D213" s="256"/>
    </row>
    <row r="214" spans="2:4" s="239" customFormat="1">
      <c r="B214" s="256"/>
      <c r="C214" s="256"/>
      <c r="D214" s="256"/>
    </row>
    <row r="215" spans="2:4" s="239" customFormat="1">
      <c r="B215" s="256"/>
      <c r="C215" s="256"/>
      <c r="D215" s="256"/>
    </row>
    <row r="216" spans="2:4" s="239" customFormat="1">
      <c r="B216" s="256"/>
      <c r="C216" s="256"/>
      <c r="D216" s="256"/>
    </row>
    <row r="217" spans="2:4" s="239" customFormat="1">
      <c r="B217" s="256"/>
      <c r="C217" s="256"/>
      <c r="D217" s="256"/>
    </row>
    <row r="218" spans="2:4" s="239" customFormat="1">
      <c r="B218" s="256"/>
      <c r="C218" s="256"/>
      <c r="D218" s="256"/>
    </row>
    <row r="219" spans="2:4" s="239" customFormat="1">
      <c r="B219" s="256"/>
      <c r="C219" s="256"/>
      <c r="D219" s="256"/>
    </row>
    <row r="220" spans="2:4" s="239" customFormat="1">
      <c r="B220" s="256"/>
      <c r="C220" s="256"/>
      <c r="D220" s="256"/>
    </row>
    <row r="221" spans="2:4" s="239" customFormat="1">
      <c r="B221" s="256"/>
      <c r="C221" s="256"/>
      <c r="D221" s="256"/>
    </row>
    <row r="222" spans="2:4" s="239" customFormat="1">
      <c r="B222" s="256"/>
      <c r="C222" s="256"/>
      <c r="D222" s="256"/>
    </row>
    <row r="223" spans="2:4" s="239" customFormat="1">
      <c r="B223" s="256"/>
      <c r="C223" s="256"/>
      <c r="D223" s="256"/>
    </row>
    <row r="224" spans="2:4" s="239" customFormat="1">
      <c r="B224" s="256"/>
      <c r="C224" s="256"/>
      <c r="D224" s="256"/>
    </row>
    <row r="225" spans="2:4" s="239" customFormat="1">
      <c r="B225" s="256"/>
      <c r="C225" s="256"/>
      <c r="D225" s="256"/>
    </row>
    <row r="226" spans="2:4" s="239" customFormat="1">
      <c r="B226" s="256"/>
      <c r="C226" s="256"/>
      <c r="D226" s="256"/>
    </row>
    <row r="227" spans="2:4" s="239" customFormat="1">
      <c r="B227" s="256"/>
      <c r="C227" s="256"/>
      <c r="D227" s="256"/>
    </row>
    <row r="228" spans="2:4" s="239" customFormat="1">
      <c r="B228" s="256"/>
      <c r="C228" s="256"/>
      <c r="D228" s="256"/>
    </row>
    <row r="229" spans="2:4" s="239" customFormat="1">
      <c r="B229" s="256"/>
      <c r="C229" s="256"/>
      <c r="D229" s="256"/>
    </row>
    <row r="230" spans="2:4" s="239" customFormat="1">
      <c r="B230" s="256"/>
      <c r="C230" s="256"/>
      <c r="D230" s="256"/>
    </row>
    <row r="231" spans="2:4" s="239" customFormat="1">
      <c r="B231" s="256"/>
      <c r="C231" s="256"/>
      <c r="D231" s="256"/>
    </row>
    <row r="232" spans="2:4" s="239" customFormat="1">
      <c r="B232" s="256"/>
      <c r="C232" s="256"/>
      <c r="D232" s="256"/>
    </row>
    <row r="233" spans="2:4" s="239" customFormat="1">
      <c r="B233" s="256"/>
      <c r="C233" s="256"/>
      <c r="D233" s="256"/>
    </row>
    <row r="234" spans="2:4" s="239" customFormat="1">
      <c r="B234" s="256"/>
      <c r="C234" s="256"/>
      <c r="D234" s="256"/>
    </row>
    <row r="235" spans="2:4" s="239" customFormat="1">
      <c r="B235" s="256"/>
      <c r="C235" s="256"/>
      <c r="D235" s="256"/>
    </row>
    <row r="236" spans="2:4" s="239" customFormat="1">
      <c r="B236" s="256"/>
      <c r="C236" s="256"/>
      <c r="D236" s="256"/>
    </row>
    <row r="237" spans="2:4" s="239" customFormat="1">
      <c r="B237" s="256"/>
      <c r="C237" s="256"/>
      <c r="D237" s="256"/>
    </row>
    <row r="238" spans="2:4" s="239" customFormat="1">
      <c r="B238" s="256"/>
      <c r="C238" s="256"/>
      <c r="D238" s="256"/>
    </row>
    <row r="239" spans="2:4" s="239" customFormat="1">
      <c r="B239" s="256"/>
      <c r="C239" s="256"/>
      <c r="D239" s="256"/>
    </row>
    <row r="240" spans="2:4" s="239" customFormat="1">
      <c r="B240" s="256"/>
      <c r="C240" s="256"/>
      <c r="D240" s="256"/>
    </row>
    <row r="241" spans="2:4" s="239" customFormat="1">
      <c r="B241" s="256"/>
      <c r="C241" s="256"/>
      <c r="D241" s="256"/>
    </row>
    <row r="242" spans="2:4" s="239" customFormat="1">
      <c r="B242" s="256"/>
      <c r="C242" s="256"/>
      <c r="D242" s="256"/>
    </row>
    <row r="243" spans="2:4" s="239" customFormat="1">
      <c r="B243" s="256"/>
      <c r="C243" s="256"/>
      <c r="D243" s="256"/>
    </row>
    <row r="244" spans="2:4" s="239" customFormat="1">
      <c r="B244" s="256"/>
      <c r="C244" s="256"/>
      <c r="D244" s="256"/>
    </row>
    <row r="245" spans="2:4" s="239" customFormat="1">
      <c r="B245" s="256"/>
      <c r="C245" s="256"/>
      <c r="D245" s="256"/>
    </row>
    <row r="246" spans="2:4" s="239" customFormat="1">
      <c r="B246" s="256"/>
      <c r="C246" s="256"/>
      <c r="D246" s="256"/>
    </row>
    <row r="247" spans="2:4" s="239" customFormat="1">
      <c r="B247" s="256"/>
      <c r="C247" s="256"/>
      <c r="D247" s="256"/>
    </row>
    <row r="248" spans="2:4" s="239" customFormat="1">
      <c r="B248" s="256"/>
      <c r="C248" s="256"/>
      <c r="D248" s="256"/>
    </row>
    <row r="249" spans="2:4" s="239" customFormat="1">
      <c r="B249" s="256"/>
      <c r="C249" s="256"/>
      <c r="D249" s="256"/>
    </row>
  </sheetData>
  <sheetProtection password="D806" sheet="1" objects="1" scenarios="1"/>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dimension ref="A1:BY239"/>
  <sheetViews>
    <sheetView showGridLines="0" topLeftCell="A33" zoomScale="85" zoomScaleNormal="85" workbookViewId="0">
      <selection activeCell="D55" sqref="D55"/>
    </sheetView>
  </sheetViews>
  <sheetFormatPr defaultRowHeight="14.4"/>
  <cols>
    <col min="1" max="1" width="29.44140625" customWidth="1"/>
    <col min="2" max="2" width="14.109375" style="90" customWidth="1"/>
    <col min="3" max="3" width="19.44140625" style="90" customWidth="1"/>
    <col min="4" max="4" width="14.109375" style="90" customWidth="1"/>
    <col min="5" max="5" width="17.109375" customWidth="1"/>
    <col min="6" max="77" width="9.109375" style="239"/>
  </cols>
  <sheetData>
    <row r="1" spans="1:5" ht="18">
      <c r="A1" s="739" t="s">
        <v>502</v>
      </c>
    </row>
    <row r="2" spans="1:5">
      <c r="A2" t="s">
        <v>147</v>
      </c>
    </row>
    <row r="3" spans="1:5">
      <c r="A3" s="567" t="s">
        <v>79</v>
      </c>
      <c r="B3" s="155"/>
      <c r="C3" s="156"/>
    </row>
    <row r="4" spans="1:5">
      <c r="A4" s="10" t="s">
        <v>85</v>
      </c>
      <c r="B4" s="150">
        <f>使用者输入值!B6</f>
        <v>0</v>
      </c>
      <c r="C4" s="151" t="s">
        <v>86</v>
      </c>
    </row>
    <row r="5" spans="1:5">
      <c r="A5" s="10" t="s">
        <v>87</v>
      </c>
      <c r="B5" s="425">
        <f>B4/24</f>
        <v>0</v>
      </c>
      <c r="C5" s="151" t="s">
        <v>88</v>
      </c>
    </row>
    <row r="6" spans="1:5">
      <c r="A6" s="4" t="s">
        <v>146</v>
      </c>
      <c r="B6" s="382">
        <f>B4/0.2</f>
        <v>0</v>
      </c>
      <c r="C6" s="151" t="s">
        <v>149</v>
      </c>
    </row>
    <row r="7" spans="1:5">
      <c r="A7" s="4" t="s">
        <v>93</v>
      </c>
      <c r="B7" s="382">
        <f>(B4*0.72)*1000</f>
        <v>0</v>
      </c>
      <c r="C7" s="151" t="s">
        <v>94</v>
      </c>
    </row>
    <row r="8" spans="1:5">
      <c r="A8" s="4" t="s">
        <v>95</v>
      </c>
      <c r="B8" s="573">
        <f>使用者输入值!B24</f>
        <v>0</v>
      </c>
      <c r="C8" s="158" t="s">
        <v>135</v>
      </c>
    </row>
    <row r="9" spans="1:5">
      <c r="A9" s="4" t="s">
        <v>155</v>
      </c>
      <c r="B9" s="573">
        <v>3.6</v>
      </c>
      <c r="C9" s="158" t="s">
        <v>92</v>
      </c>
    </row>
    <row r="10" spans="1:5">
      <c r="A10" s="4" t="s">
        <v>148</v>
      </c>
      <c r="B10" s="573">
        <v>3.91</v>
      </c>
      <c r="C10" s="158" t="s">
        <v>150</v>
      </c>
    </row>
    <row r="11" spans="1:5">
      <c r="A11" s="4" t="s">
        <v>160</v>
      </c>
      <c r="B11" s="573">
        <f>'End Use in Cement'!H10</f>
        <v>0</v>
      </c>
      <c r="C11" s="158" t="s">
        <v>24</v>
      </c>
    </row>
    <row r="12" spans="1:5">
      <c r="A12" s="4" t="s">
        <v>159</v>
      </c>
      <c r="B12" s="383" t="e">
        <f>B4/(B11)</f>
        <v>#DIV/0!</v>
      </c>
      <c r="C12" s="151" t="s">
        <v>149</v>
      </c>
    </row>
    <row r="13" spans="1:5">
      <c r="A13" s="4" t="s">
        <v>141</v>
      </c>
      <c r="B13" s="383" t="e">
        <f>(B6-B12)/B10</f>
        <v>#DIV/0!</v>
      </c>
      <c r="C13" s="151" t="s">
        <v>86</v>
      </c>
    </row>
    <row r="14" spans="1:5">
      <c r="A14" s="4" t="s">
        <v>141</v>
      </c>
      <c r="B14" s="383" t="e">
        <f>B13/0.2</f>
        <v>#DIV/0!</v>
      </c>
      <c r="C14" s="158" t="s">
        <v>149</v>
      </c>
    </row>
    <row r="15" spans="1:5">
      <c r="A15" s="567" t="s">
        <v>76</v>
      </c>
      <c r="B15" s="155"/>
      <c r="C15" s="155"/>
      <c r="D15" s="206"/>
      <c r="E15" s="17"/>
    </row>
    <row r="16" spans="1:5">
      <c r="A16" s="10" t="s">
        <v>80</v>
      </c>
      <c r="B16" s="6"/>
      <c r="C16" s="6"/>
      <c r="D16" s="6"/>
      <c r="E16" s="7"/>
    </row>
    <row r="17" spans="1:5">
      <c r="A17" s="445" t="s">
        <v>83</v>
      </c>
      <c r="B17" s="200">
        <f>通用假设!B18</f>
        <v>5.6000000000000001E-2</v>
      </c>
      <c r="C17" s="3" t="s">
        <v>460</v>
      </c>
      <c r="D17" s="6"/>
      <c r="E17" s="7"/>
    </row>
    <row r="18" spans="1:5">
      <c r="A18" s="446" t="s">
        <v>56</v>
      </c>
      <c r="B18" s="200">
        <f>通用假设!B19</f>
        <v>1.0000000000000001E-7</v>
      </c>
      <c r="C18" s="3" t="s">
        <v>461</v>
      </c>
      <c r="D18" s="6"/>
      <c r="E18" s="7"/>
    </row>
    <row r="19" spans="1:5">
      <c r="A19" s="446" t="s">
        <v>84</v>
      </c>
      <c r="B19" s="200">
        <f>通用假设!B20</f>
        <v>9.9999999999999995E-8</v>
      </c>
      <c r="C19" s="3" t="s">
        <v>462</v>
      </c>
      <c r="D19" s="6"/>
      <c r="E19" s="7"/>
    </row>
    <row r="20" spans="1:5">
      <c r="A20" s="446" t="s">
        <v>54</v>
      </c>
      <c r="B20" s="200">
        <f>通用假设!B21</f>
        <v>2.6699999999999998E-4</v>
      </c>
      <c r="C20" s="3" t="s">
        <v>463</v>
      </c>
      <c r="D20" s="6"/>
      <c r="E20" s="7"/>
    </row>
    <row r="21" spans="1:5">
      <c r="A21" s="446" t="s">
        <v>89</v>
      </c>
      <c r="B21" s="157"/>
      <c r="C21" s="3" t="s">
        <v>464</v>
      </c>
      <c r="D21" s="6"/>
      <c r="E21" s="7"/>
    </row>
    <row r="22" spans="1:5">
      <c r="A22" s="4" t="s">
        <v>91</v>
      </c>
      <c r="B22" s="157">
        <v>3.6</v>
      </c>
      <c r="C22" s="3" t="s">
        <v>92</v>
      </c>
      <c r="D22" s="6"/>
      <c r="E22" s="7"/>
    </row>
    <row r="23" spans="1:5">
      <c r="A23" s="8" t="s">
        <v>254</v>
      </c>
      <c r="B23" s="579">
        <f>使用者输入值!B21</f>
        <v>0</v>
      </c>
      <c r="C23" s="15"/>
      <c r="D23" s="12"/>
      <c r="E23" s="9"/>
    </row>
    <row r="24" spans="1:5">
      <c r="A24" s="568" t="s">
        <v>142</v>
      </c>
      <c r="B24" s="157"/>
      <c r="C24" s="157"/>
      <c r="D24" s="150"/>
      <c r="E24" s="7"/>
    </row>
    <row r="25" spans="1:5">
      <c r="A25" s="4" t="s">
        <v>32</v>
      </c>
      <c r="B25" s="157">
        <f>使用者输入值!B18</f>
        <v>0</v>
      </c>
      <c r="C25" s="3" t="s">
        <v>97</v>
      </c>
      <c r="D25" s="6">
        <f>B25*B32</f>
        <v>0</v>
      </c>
      <c r="E25" s="7" t="s">
        <v>98</v>
      </c>
    </row>
    <row r="26" spans="1:5">
      <c r="A26" s="4" t="s">
        <v>80</v>
      </c>
      <c r="B26" s="157"/>
      <c r="C26" s="6"/>
      <c r="D26" s="6"/>
      <c r="E26" s="7"/>
    </row>
    <row r="27" spans="1:5" ht="15.6">
      <c r="A27" s="445" t="s">
        <v>81</v>
      </c>
      <c r="B27" s="200">
        <f>通用假设!B10</f>
        <v>9.4600000000000004E-2</v>
      </c>
      <c r="C27" s="3" t="s">
        <v>446</v>
      </c>
      <c r="D27" s="25"/>
      <c r="E27" s="7"/>
    </row>
    <row r="28" spans="1:5">
      <c r="A28" s="446" t="s">
        <v>56</v>
      </c>
      <c r="B28" s="200">
        <f>通用假设!B11</f>
        <v>6.0000000000000002E-5</v>
      </c>
      <c r="C28" s="3" t="s">
        <v>447</v>
      </c>
      <c r="D28" s="25"/>
      <c r="E28" s="7"/>
    </row>
    <row r="29" spans="1:5">
      <c r="A29" s="446" t="s">
        <v>84</v>
      </c>
      <c r="B29" s="200">
        <f>通用假设!B12</f>
        <v>5.9999999999999997E-7</v>
      </c>
      <c r="C29" s="3" t="s">
        <v>445</v>
      </c>
      <c r="D29" s="25"/>
      <c r="E29" s="7"/>
    </row>
    <row r="30" spans="1:5">
      <c r="A30" s="445" t="s">
        <v>54</v>
      </c>
      <c r="B30" s="200">
        <f>通用假设!B13</f>
        <v>2.5500000000000002E-4</v>
      </c>
      <c r="C30" s="3" t="s">
        <v>448</v>
      </c>
      <c r="D30" s="25"/>
      <c r="E30" s="7"/>
    </row>
    <row r="31" spans="1:5">
      <c r="A31" s="445" t="s">
        <v>89</v>
      </c>
      <c r="B31" s="200">
        <f>通用假设!B14</f>
        <v>2.2399999999999998E-3</v>
      </c>
      <c r="C31" s="3" t="s">
        <v>449</v>
      </c>
      <c r="D31" s="25"/>
      <c r="E31" s="7"/>
    </row>
    <row r="32" spans="1:5">
      <c r="A32" s="14" t="s">
        <v>254</v>
      </c>
      <c r="B32" s="578">
        <f>B23</f>
        <v>0</v>
      </c>
      <c r="C32" s="12"/>
      <c r="D32" s="51"/>
      <c r="E32" s="9"/>
    </row>
    <row r="33" spans="1:77">
      <c r="A33" s="567" t="s">
        <v>106</v>
      </c>
      <c r="B33" s="155" t="s">
        <v>161</v>
      </c>
      <c r="C33" s="155" t="s">
        <v>152</v>
      </c>
      <c r="D33" s="207"/>
    </row>
    <row r="34" spans="1:77">
      <c r="A34" s="10" t="s">
        <v>143</v>
      </c>
      <c r="B34" s="740">
        <f>技术假设!B92</f>
        <v>200000</v>
      </c>
      <c r="C34" s="689" t="e">
        <f>B34*B14</f>
        <v>#DIV/0!</v>
      </c>
      <c r="D34" s="151"/>
      <c r="E34" s="27"/>
    </row>
    <row r="35" spans="1:77">
      <c r="A35" s="14"/>
      <c r="B35" s="153"/>
      <c r="C35" s="153"/>
      <c r="D35" s="154"/>
      <c r="E35" s="28"/>
    </row>
    <row r="36" spans="1:77">
      <c r="A36" s="568" t="s">
        <v>109</v>
      </c>
      <c r="B36" s="157" t="s">
        <v>110</v>
      </c>
      <c r="C36" s="157" t="s">
        <v>156</v>
      </c>
      <c r="D36" s="151"/>
    </row>
    <row r="37" spans="1:77">
      <c r="A37" s="404" t="s">
        <v>109</v>
      </c>
      <c r="B37" s="534" t="s">
        <v>13</v>
      </c>
      <c r="C37" s="538" t="s">
        <v>167</v>
      </c>
      <c r="D37" s="151" t="s">
        <v>215</v>
      </c>
      <c r="E37" s="28"/>
    </row>
    <row r="38" spans="1:77">
      <c r="A38" s="35" t="s">
        <v>153</v>
      </c>
      <c r="B38" s="425">
        <f>使用者输入值!B27</f>
        <v>0</v>
      </c>
      <c r="C38" s="560" t="e">
        <f>$C$44*B38</f>
        <v>#DIV/0!</v>
      </c>
      <c r="D38" s="574" t="e">
        <f>C38*365</f>
        <v>#DIV/0!</v>
      </c>
      <c r="E38" s="28"/>
    </row>
    <row r="39" spans="1:77">
      <c r="A39" s="35" t="s">
        <v>154</v>
      </c>
      <c r="B39" s="425">
        <f>使用者输入值!B28</f>
        <v>0</v>
      </c>
      <c r="C39" s="560" t="e">
        <f>$C$44*B39</f>
        <v>#DIV/0!</v>
      </c>
      <c r="D39" s="574" t="e">
        <f>C39*365</f>
        <v>#DIV/0!</v>
      </c>
      <c r="E39" s="52"/>
    </row>
    <row r="40" spans="1:77">
      <c r="A40" s="535" t="s">
        <v>550</v>
      </c>
      <c r="B40" s="559">
        <v>0</v>
      </c>
      <c r="C40" s="560" t="e">
        <f>$C$44*B40</f>
        <v>#DIV/0!</v>
      </c>
      <c r="D40" s="574" t="e">
        <f>C40*365</f>
        <v>#DIV/0!</v>
      </c>
      <c r="E40" s="28"/>
    </row>
    <row r="41" spans="1:77">
      <c r="A41" s="397"/>
      <c r="B41" s="577"/>
      <c r="C41" s="153"/>
      <c r="D41" s="154"/>
      <c r="E41" s="28"/>
    </row>
    <row r="42" spans="1:77">
      <c r="A42" s="567" t="s">
        <v>117</v>
      </c>
      <c r="B42" s="155"/>
      <c r="C42" s="155"/>
      <c r="D42" s="207"/>
    </row>
    <row r="43" spans="1:77" s="28" customFormat="1">
      <c r="A43" s="536" t="s">
        <v>144</v>
      </c>
      <c r="B43" s="157" t="s">
        <v>157</v>
      </c>
      <c r="C43" s="157" t="s">
        <v>158</v>
      </c>
      <c r="D43" s="158"/>
      <c r="E43"/>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39"/>
      <c r="AY43" s="239"/>
      <c r="AZ43" s="239"/>
      <c r="BA43" s="239"/>
      <c r="BB43" s="239"/>
      <c r="BC43" s="239"/>
      <c r="BD43" s="239"/>
      <c r="BE43" s="239"/>
      <c r="BF43" s="239"/>
      <c r="BG43" s="239"/>
      <c r="BH43" s="239"/>
      <c r="BI43" s="239"/>
      <c r="BJ43" s="239"/>
      <c r="BK43" s="239"/>
      <c r="BL43" s="239"/>
      <c r="BM43" s="239"/>
      <c r="BN43" s="239"/>
      <c r="BO43" s="239"/>
      <c r="BP43" s="239"/>
      <c r="BQ43" s="239"/>
      <c r="BR43" s="239"/>
      <c r="BS43" s="239"/>
      <c r="BT43" s="239"/>
      <c r="BU43" s="239"/>
      <c r="BV43" s="239"/>
      <c r="BW43" s="239"/>
      <c r="BX43" s="239"/>
      <c r="BY43" s="239"/>
    </row>
    <row r="44" spans="1:77">
      <c r="A44" s="10"/>
      <c r="B44" s="743">
        <f>技术假设!B65</f>
        <v>2611</v>
      </c>
      <c r="C44" s="576" t="e">
        <f>B44*B14</f>
        <v>#DIV/0!</v>
      </c>
      <c r="D44" s="218"/>
    </row>
    <row r="45" spans="1:77" ht="43.2">
      <c r="A45" s="404" t="s">
        <v>118</v>
      </c>
      <c r="B45" s="217" t="s">
        <v>474</v>
      </c>
      <c r="C45" s="217" t="s">
        <v>475</v>
      </c>
      <c r="D45" s="229" t="s">
        <v>541</v>
      </c>
    </row>
    <row r="46" spans="1:77">
      <c r="A46" s="10" t="s">
        <v>83</v>
      </c>
      <c r="B46" s="391" t="e">
        <f>(B27*$C$44)/B32</f>
        <v>#DIV/0!</v>
      </c>
      <c r="C46" s="391" t="e">
        <f>($C$44*B17)/B23</f>
        <v>#DIV/0!</v>
      </c>
      <c r="D46" s="865">
        <v>0</v>
      </c>
    </row>
    <row r="47" spans="1:77">
      <c r="A47" s="4" t="s">
        <v>56</v>
      </c>
      <c r="B47" s="391" t="e">
        <f>(B28*$C$44)/B32</f>
        <v>#DIV/0!</v>
      </c>
      <c r="C47" s="391" t="e">
        <f>($C$44*B18)/B23</f>
        <v>#DIV/0!</v>
      </c>
      <c r="D47" s="865">
        <v>0</v>
      </c>
    </row>
    <row r="48" spans="1:77">
      <c r="A48" s="4" t="s">
        <v>58</v>
      </c>
      <c r="B48" s="391" t="e">
        <f>(B29*$C$44)/B32</f>
        <v>#DIV/0!</v>
      </c>
      <c r="C48" s="391" t="e">
        <f>($C$44*B19)/B23</f>
        <v>#DIV/0!</v>
      </c>
      <c r="D48" s="865">
        <v>0</v>
      </c>
    </row>
    <row r="49" spans="1:4">
      <c r="A49" s="4" t="s">
        <v>54</v>
      </c>
      <c r="B49" s="391" t="e">
        <f>(B30*$C$44)/B32</f>
        <v>#DIV/0!</v>
      </c>
      <c r="C49" s="391" t="e">
        <f>($C$44*B20)/B23</f>
        <v>#DIV/0!</v>
      </c>
      <c r="D49" s="865">
        <v>0</v>
      </c>
    </row>
    <row r="50" spans="1:4">
      <c r="A50" s="10" t="s">
        <v>89</v>
      </c>
      <c r="B50" s="391" t="e">
        <f>(B31*$C$44)/B32</f>
        <v>#DIV/0!</v>
      </c>
      <c r="C50" s="391"/>
      <c r="D50" s="865">
        <v>0</v>
      </c>
    </row>
    <row r="51" spans="1:4">
      <c r="A51" s="312" t="s">
        <v>270</v>
      </c>
      <c r="B51" s="150"/>
      <c r="C51" s="203"/>
      <c r="D51" s="865">
        <v>0</v>
      </c>
    </row>
    <row r="52" spans="1:4">
      <c r="A52" s="313" t="s">
        <v>120</v>
      </c>
      <c r="B52" s="153"/>
      <c r="C52" s="537"/>
      <c r="D52" s="865">
        <v>0</v>
      </c>
    </row>
    <row r="53" spans="1:4">
      <c r="A53" s="394" t="s">
        <v>255</v>
      </c>
      <c r="B53" s="215"/>
      <c r="C53" s="215"/>
      <c r="D53" s="216"/>
    </row>
    <row r="54" spans="1:4" ht="43.2">
      <c r="A54" s="35" t="s">
        <v>124</v>
      </c>
      <c r="B54" s="227" t="s">
        <v>478</v>
      </c>
      <c r="C54" s="227" t="s">
        <v>477</v>
      </c>
      <c r="D54" s="229" t="s">
        <v>541</v>
      </c>
    </row>
    <row r="55" spans="1:4">
      <c r="A55" s="10" t="s">
        <v>89</v>
      </c>
      <c r="B55" s="197" t="e">
        <f>B50*使用者输入值!$B$31</f>
        <v>#DIV/0!</v>
      </c>
      <c r="C55" s="197">
        <f>C50*使用者输入值!$B$31</f>
        <v>0</v>
      </c>
      <c r="D55" s="865">
        <v>0</v>
      </c>
    </row>
    <row r="56" spans="1:4">
      <c r="A56" s="10" t="s">
        <v>54</v>
      </c>
      <c r="B56" s="197" t="e">
        <f>B49*使用者输入值!$B$31</f>
        <v>#DIV/0!</v>
      </c>
      <c r="C56" s="197" t="e">
        <f>C49*使用者输入值!$B$31</f>
        <v>#DIV/0!</v>
      </c>
      <c r="D56" s="865">
        <v>0</v>
      </c>
    </row>
    <row r="57" spans="1:4">
      <c r="A57" s="10" t="s">
        <v>56</v>
      </c>
      <c r="B57" s="197" t="e">
        <f>B47*使用者输入值!$B$31</f>
        <v>#DIV/0!</v>
      </c>
      <c r="C57" s="197" t="e">
        <f>C47*使用者输入值!$B$31</f>
        <v>#DIV/0!</v>
      </c>
      <c r="D57" s="865">
        <v>0</v>
      </c>
    </row>
    <row r="58" spans="1:4">
      <c r="A58" s="10" t="s">
        <v>120</v>
      </c>
      <c r="B58" s="197"/>
      <c r="C58" s="150"/>
      <c r="D58" s="865">
        <v>0</v>
      </c>
    </row>
    <row r="59" spans="1:4">
      <c r="A59" s="10" t="s">
        <v>270</v>
      </c>
      <c r="B59" s="197"/>
      <c r="C59" s="150"/>
      <c r="D59" s="865">
        <v>0</v>
      </c>
    </row>
    <row r="60" spans="1:4">
      <c r="A60" s="10" t="s">
        <v>121</v>
      </c>
      <c r="B60" s="197" t="e">
        <f>B46*使用者输入值!$B$31</f>
        <v>#DIV/0!</v>
      </c>
      <c r="C60" s="197" t="e">
        <f>C46*使用者输入值!$B$31</f>
        <v>#DIV/0!</v>
      </c>
      <c r="D60" s="865">
        <v>0</v>
      </c>
    </row>
    <row r="61" spans="1:4">
      <c r="A61" s="10" t="s">
        <v>58</v>
      </c>
      <c r="B61" s="197" t="e">
        <f>B48*使用者输入值!$B$31</f>
        <v>#DIV/0!</v>
      </c>
      <c r="C61" s="197" t="e">
        <f>C48*使用者输入值!$B$31</f>
        <v>#DIV/0!</v>
      </c>
      <c r="D61" s="865">
        <v>0</v>
      </c>
    </row>
    <row r="62" spans="1:4">
      <c r="A62" s="10" t="s">
        <v>59</v>
      </c>
      <c r="B62" s="197"/>
      <c r="C62" s="150"/>
    </row>
    <row r="63" spans="1:4">
      <c r="A63" s="10" t="s">
        <v>453</v>
      </c>
      <c r="B63" s="391" t="e">
        <f>SUM(B60:B62)</f>
        <v>#DIV/0!</v>
      </c>
      <c r="C63" s="391" t="e">
        <f>SUM(C60:C62)</f>
        <v>#DIV/0!</v>
      </c>
      <c r="D63" s="421">
        <f>SUM(D59:D61)</f>
        <v>0</v>
      </c>
    </row>
    <row r="64" spans="1:4">
      <c r="A64" s="35" t="s">
        <v>125</v>
      </c>
      <c r="B64" s="197"/>
      <c r="C64" s="150"/>
      <c r="D64" s="204"/>
    </row>
    <row r="65" spans="1:5">
      <c r="A65" s="10" t="s">
        <v>465</v>
      </c>
      <c r="B65" s="197"/>
      <c r="C65" s="150"/>
      <c r="D65" s="865">
        <v>0</v>
      </c>
    </row>
    <row r="66" spans="1:5">
      <c r="A66" s="14" t="s">
        <v>466</v>
      </c>
      <c r="B66" s="219" t="e">
        <f>$C$44*使用者输入值!$B$31</f>
        <v>#DIV/0!</v>
      </c>
      <c r="C66" s="219" t="e">
        <f>$C$44*使用者输入值!$B$31</f>
        <v>#DIV/0!</v>
      </c>
      <c r="D66" s="865">
        <v>0</v>
      </c>
      <c r="E66" s="3"/>
    </row>
    <row r="67" spans="1:5" s="239" customFormat="1">
      <c r="A67" s="267"/>
      <c r="B67" s="266"/>
      <c r="C67" s="266"/>
      <c r="D67" s="266"/>
      <c r="E67" s="275"/>
    </row>
    <row r="68" spans="1:5" s="239" customFormat="1">
      <c r="A68" s="265"/>
      <c r="B68" s="266"/>
      <c r="C68" s="266"/>
      <c r="D68" s="290"/>
      <c r="E68" s="275"/>
    </row>
    <row r="69" spans="1:5" s="239" customFormat="1">
      <c r="A69" s="267"/>
      <c r="B69" s="291"/>
      <c r="C69" s="291"/>
      <c r="D69" s="291"/>
      <c r="E69" s="275"/>
    </row>
    <row r="70" spans="1:5" s="239" customFormat="1">
      <c r="A70" s="267"/>
      <c r="B70" s="291"/>
      <c r="C70" s="291"/>
      <c r="D70" s="291"/>
      <c r="E70" s="275"/>
    </row>
    <row r="71" spans="1:5" s="239" customFormat="1">
      <c r="A71" s="267"/>
      <c r="B71" s="291"/>
      <c r="C71" s="291"/>
      <c r="D71" s="291"/>
      <c r="E71" s="275"/>
    </row>
    <row r="72" spans="1:5" s="239" customFormat="1">
      <c r="A72" s="267"/>
      <c r="B72" s="291"/>
      <c r="C72" s="291"/>
      <c r="D72" s="291"/>
      <c r="E72" s="275"/>
    </row>
    <row r="73" spans="1:5" s="239" customFormat="1">
      <c r="A73" s="267"/>
      <c r="B73" s="291"/>
      <c r="C73" s="291"/>
      <c r="D73" s="291"/>
      <c r="E73" s="289"/>
    </row>
    <row r="74" spans="1:5" s="239" customFormat="1">
      <c r="A74" s="267"/>
      <c r="B74" s="291"/>
      <c r="C74" s="291"/>
      <c r="D74" s="291"/>
      <c r="E74" s="267"/>
    </row>
    <row r="75" spans="1:5" s="239" customFormat="1">
      <c r="A75" s="267"/>
      <c r="B75" s="291"/>
      <c r="C75" s="291"/>
      <c r="D75" s="291"/>
      <c r="E75" s="267"/>
    </row>
    <row r="76" spans="1:5" s="239" customFormat="1">
      <c r="A76" s="267"/>
      <c r="B76" s="291"/>
      <c r="C76" s="291"/>
      <c r="D76" s="291"/>
      <c r="E76" s="275"/>
    </row>
    <row r="77" spans="1:5" s="239" customFormat="1">
      <c r="A77" s="267"/>
      <c r="B77" s="291"/>
      <c r="C77" s="291"/>
      <c r="D77" s="291"/>
      <c r="E77" s="267"/>
    </row>
    <row r="78" spans="1:5" s="239" customFormat="1">
      <c r="A78" s="267"/>
      <c r="B78" s="291"/>
      <c r="C78" s="291"/>
      <c r="D78" s="291"/>
      <c r="E78" s="275"/>
    </row>
    <row r="79" spans="1:5" s="239" customFormat="1">
      <c r="A79" s="267"/>
      <c r="B79" s="291"/>
      <c r="C79" s="291"/>
      <c r="D79" s="291"/>
      <c r="E79" s="275"/>
    </row>
    <row r="80" spans="1:5" s="239" customFormat="1">
      <c r="A80" s="267"/>
      <c r="B80" s="291"/>
      <c r="C80" s="291"/>
      <c r="D80" s="291"/>
    </row>
    <row r="81" spans="1:4" s="239" customFormat="1">
      <c r="A81" s="267"/>
      <c r="B81" s="291"/>
      <c r="C81" s="291"/>
      <c r="D81" s="291"/>
    </row>
    <row r="82" spans="1:4" s="239" customFormat="1">
      <c r="B82" s="256"/>
      <c r="C82" s="256"/>
      <c r="D82" s="256"/>
    </row>
    <row r="83" spans="1:4" s="239" customFormat="1">
      <c r="B83" s="256"/>
      <c r="C83" s="256"/>
      <c r="D83" s="256"/>
    </row>
    <row r="84" spans="1:4" s="239" customFormat="1">
      <c r="B84" s="256"/>
      <c r="C84" s="256"/>
      <c r="D84" s="256"/>
    </row>
    <row r="85" spans="1:4" s="239" customFormat="1">
      <c r="B85" s="256"/>
      <c r="C85" s="256"/>
      <c r="D85" s="256"/>
    </row>
    <row r="86" spans="1:4" s="239" customFormat="1">
      <c r="B86" s="256"/>
      <c r="C86" s="256"/>
      <c r="D86" s="256"/>
    </row>
    <row r="87" spans="1:4" s="239" customFormat="1">
      <c r="B87" s="256"/>
      <c r="C87" s="256"/>
      <c r="D87" s="256"/>
    </row>
    <row r="88" spans="1:4" s="239" customFormat="1">
      <c r="B88" s="256"/>
      <c r="C88" s="256"/>
      <c r="D88" s="256"/>
    </row>
    <row r="89" spans="1:4" s="239" customFormat="1">
      <c r="B89" s="256"/>
      <c r="C89" s="256"/>
      <c r="D89" s="256"/>
    </row>
    <row r="90" spans="1:4" s="239" customFormat="1">
      <c r="B90" s="256"/>
      <c r="C90" s="256"/>
      <c r="D90" s="256"/>
    </row>
    <row r="91" spans="1:4" s="239" customFormat="1">
      <c r="B91" s="256"/>
      <c r="C91" s="256"/>
      <c r="D91" s="256"/>
    </row>
    <row r="92" spans="1:4" s="239" customFormat="1">
      <c r="B92" s="256"/>
      <c r="C92" s="256"/>
      <c r="D92" s="256"/>
    </row>
    <row r="93" spans="1:4" s="239" customFormat="1">
      <c r="B93" s="256"/>
      <c r="C93" s="256"/>
      <c r="D93" s="256"/>
    </row>
    <row r="94" spans="1:4" s="239" customFormat="1">
      <c r="B94" s="256"/>
      <c r="C94" s="256"/>
      <c r="D94" s="256"/>
    </row>
    <row r="95" spans="1:4" s="239" customFormat="1">
      <c r="B95" s="256"/>
      <c r="C95" s="256"/>
      <c r="D95" s="256"/>
    </row>
    <row r="96" spans="1:4" s="239" customFormat="1">
      <c r="B96" s="256"/>
      <c r="C96" s="256"/>
      <c r="D96" s="256"/>
    </row>
    <row r="97" spans="2:4" s="239" customFormat="1">
      <c r="B97" s="256"/>
      <c r="C97" s="256"/>
      <c r="D97" s="256"/>
    </row>
    <row r="98" spans="2:4" s="239" customFormat="1">
      <c r="B98" s="256"/>
      <c r="C98" s="256"/>
      <c r="D98" s="256"/>
    </row>
    <row r="99" spans="2:4" s="239" customFormat="1">
      <c r="B99" s="256"/>
      <c r="C99" s="256"/>
      <c r="D99" s="256"/>
    </row>
    <row r="100" spans="2:4" s="239" customFormat="1">
      <c r="B100" s="256"/>
      <c r="C100" s="256"/>
      <c r="D100" s="256"/>
    </row>
    <row r="101" spans="2:4" s="239" customFormat="1">
      <c r="B101" s="256"/>
      <c r="C101" s="256"/>
      <c r="D101" s="256"/>
    </row>
    <row r="102" spans="2:4" s="239" customFormat="1">
      <c r="B102" s="256"/>
      <c r="C102" s="256"/>
      <c r="D102" s="256"/>
    </row>
    <row r="103" spans="2:4" s="239" customFormat="1">
      <c r="B103" s="256"/>
      <c r="C103" s="256"/>
      <c r="D103" s="256"/>
    </row>
    <row r="104" spans="2:4" s="239" customFormat="1">
      <c r="B104" s="256"/>
      <c r="C104" s="256"/>
      <c r="D104" s="256"/>
    </row>
    <row r="105" spans="2:4" s="239" customFormat="1">
      <c r="B105" s="256"/>
      <c r="C105" s="256"/>
      <c r="D105" s="256"/>
    </row>
    <row r="106" spans="2:4" s="239" customFormat="1">
      <c r="B106" s="256"/>
      <c r="C106" s="256"/>
      <c r="D106" s="256"/>
    </row>
    <row r="107" spans="2:4" s="239" customFormat="1">
      <c r="B107" s="256"/>
      <c r="C107" s="256"/>
      <c r="D107" s="256"/>
    </row>
    <row r="108" spans="2:4" s="239" customFormat="1">
      <c r="B108" s="256"/>
      <c r="C108" s="256"/>
      <c r="D108" s="256"/>
    </row>
    <row r="109" spans="2:4" s="239" customFormat="1">
      <c r="B109" s="256"/>
      <c r="C109" s="256"/>
      <c r="D109" s="256"/>
    </row>
    <row r="110" spans="2:4" s="239" customFormat="1">
      <c r="B110" s="256"/>
      <c r="C110" s="256"/>
      <c r="D110" s="256"/>
    </row>
    <row r="111" spans="2:4" s="239" customFormat="1">
      <c r="B111" s="256"/>
      <c r="C111" s="256"/>
      <c r="D111" s="256"/>
    </row>
    <row r="112" spans="2:4" s="239" customFormat="1">
      <c r="B112" s="256"/>
      <c r="C112" s="256"/>
      <c r="D112" s="256"/>
    </row>
    <row r="113" spans="2:4" s="239" customFormat="1">
      <c r="B113" s="256"/>
      <c r="C113" s="256"/>
      <c r="D113" s="256"/>
    </row>
    <row r="114" spans="2:4" s="239" customFormat="1">
      <c r="B114" s="256"/>
      <c r="C114" s="256"/>
      <c r="D114" s="256"/>
    </row>
    <row r="115" spans="2:4" s="239" customFormat="1">
      <c r="B115" s="256"/>
      <c r="C115" s="256"/>
      <c r="D115" s="256"/>
    </row>
    <row r="116" spans="2:4" s="239" customFormat="1">
      <c r="B116" s="256"/>
      <c r="C116" s="256"/>
      <c r="D116" s="256"/>
    </row>
    <row r="117" spans="2:4" s="239" customFormat="1">
      <c r="B117" s="256"/>
      <c r="C117" s="256"/>
      <c r="D117" s="256"/>
    </row>
    <row r="118" spans="2:4" s="239" customFormat="1">
      <c r="B118" s="256"/>
      <c r="C118" s="256"/>
      <c r="D118" s="256"/>
    </row>
    <row r="119" spans="2:4" s="239" customFormat="1">
      <c r="B119" s="256"/>
      <c r="C119" s="256"/>
      <c r="D119" s="256"/>
    </row>
    <row r="120" spans="2:4" s="239" customFormat="1">
      <c r="B120" s="256"/>
      <c r="C120" s="256"/>
      <c r="D120" s="256"/>
    </row>
    <row r="121" spans="2:4" s="239" customFormat="1">
      <c r="B121" s="256"/>
      <c r="C121" s="256"/>
      <c r="D121" s="256"/>
    </row>
    <row r="122" spans="2:4" s="239" customFormat="1">
      <c r="B122" s="256"/>
      <c r="C122" s="256"/>
      <c r="D122" s="256"/>
    </row>
    <row r="123" spans="2:4" s="239" customFormat="1">
      <c r="B123" s="256"/>
      <c r="C123" s="256"/>
      <c r="D123" s="256"/>
    </row>
    <row r="124" spans="2:4" s="239" customFormat="1">
      <c r="B124" s="256"/>
      <c r="C124" s="256"/>
      <c r="D124" s="256"/>
    </row>
    <row r="125" spans="2:4" s="239" customFormat="1">
      <c r="B125" s="256"/>
      <c r="C125" s="256"/>
      <c r="D125" s="256"/>
    </row>
    <row r="126" spans="2:4" s="239" customFormat="1">
      <c r="B126" s="256"/>
      <c r="C126" s="256"/>
      <c r="D126" s="256"/>
    </row>
    <row r="127" spans="2:4" s="239" customFormat="1">
      <c r="B127" s="256"/>
      <c r="C127" s="256"/>
      <c r="D127" s="256"/>
    </row>
    <row r="128" spans="2:4" s="239" customFormat="1">
      <c r="B128" s="256"/>
      <c r="C128" s="256"/>
      <c r="D128" s="256"/>
    </row>
    <row r="129" spans="2:4" s="239" customFormat="1">
      <c r="B129" s="256"/>
      <c r="C129" s="256"/>
      <c r="D129" s="256"/>
    </row>
    <row r="130" spans="2:4" s="239" customFormat="1">
      <c r="B130" s="256"/>
      <c r="C130" s="256"/>
      <c r="D130" s="256"/>
    </row>
    <row r="131" spans="2:4" s="239" customFormat="1">
      <c r="B131" s="256"/>
      <c r="C131" s="256"/>
      <c r="D131" s="256"/>
    </row>
    <row r="132" spans="2:4" s="239" customFormat="1">
      <c r="B132" s="256"/>
      <c r="C132" s="256"/>
      <c r="D132" s="256"/>
    </row>
    <row r="133" spans="2:4" s="239" customFormat="1">
      <c r="B133" s="256"/>
      <c r="C133" s="256"/>
      <c r="D133" s="256"/>
    </row>
    <row r="134" spans="2:4" s="239" customFormat="1">
      <c r="B134" s="256"/>
      <c r="C134" s="256"/>
      <c r="D134" s="256"/>
    </row>
    <row r="135" spans="2:4" s="239" customFormat="1">
      <c r="B135" s="256"/>
      <c r="C135" s="256"/>
      <c r="D135" s="256"/>
    </row>
    <row r="136" spans="2:4" s="239" customFormat="1">
      <c r="B136" s="256"/>
      <c r="C136" s="256"/>
      <c r="D136" s="256"/>
    </row>
    <row r="137" spans="2:4" s="239" customFormat="1">
      <c r="B137" s="256"/>
      <c r="C137" s="256"/>
      <c r="D137" s="256"/>
    </row>
    <row r="138" spans="2:4" s="239" customFormat="1">
      <c r="B138" s="256"/>
      <c r="C138" s="256"/>
      <c r="D138" s="256"/>
    </row>
    <row r="139" spans="2:4" s="239" customFormat="1">
      <c r="B139" s="256"/>
      <c r="C139" s="256"/>
      <c r="D139" s="256"/>
    </row>
    <row r="140" spans="2:4" s="239" customFormat="1">
      <c r="B140" s="256"/>
      <c r="C140" s="256"/>
      <c r="D140" s="256"/>
    </row>
    <row r="141" spans="2:4" s="239" customFormat="1">
      <c r="B141" s="256"/>
      <c r="C141" s="256"/>
      <c r="D141" s="256"/>
    </row>
    <row r="142" spans="2:4" s="239" customFormat="1">
      <c r="B142" s="256"/>
      <c r="C142" s="256"/>
      <c r="D142" s="256"/>
    </row>
    <row r="143" spans="2:4" s="239" customFormat="1">
      <c r="B143" s="256"/>
      <c r="C143" s="256"/>
      <c r="D143" s="256"/>
    </row>
    <row r="144" spans="2:4" s="239" customFormat="1">
      <c r="B144" s="256"/>
      <c r="C144" s="256"/>
      <c r="D144" s="256"/>
    </row>
    <row r="145" spans="2:4" s="239" customFormat="1">
      <c r="B145" s="256"/>
      <c r="C145" s="256"/>
      <c r="D145" s="256"/>
    </row>
    <row r="146" spans="2:4" s="239" customFormat="1">
      <c r="B146" s="256"/>
      <c r="C146" s="256"/>
      <c r="D146" s="256"/>
    </row>
    <row r="147" spans="2:4" s="239" customFormat="1">
      <c r="B147" s="256"/>
      <c r="C147" s="256"/>
      <c r="D147" s="256"/>
    </row>
    <row r="148" spans="2:4" s="239" customFormat="1">
      <c r="B148" s="256"/>
      <c r="C148" s="256"/>
      <c r="D148" s="256"/>
    </row>
    <row r="149" spans="2:4" s="239" customFormat="1">
      <c r="B149" s="256"/>
      <c r="C149" s="256"/>
      <c r="D149" s="256"/>
    </row>
    <row r="150" spans="2:4" s="239" customFormat="1">
      <c r="B150" s="256"/>
      <c r="C150" s="256"/>
      <c r="D150" s="256"/>
    </row>
    <row r="151" spans="2:4" s="239" customFormat="1">
      <c r="B151" s="256"/>
      <c r="C151" s="256"/>
      <c r="D151" s="256"/>
    </row>
    <row r="152" spans="2:4" s="239" customFormat="1">
      <c r="B152" s="256"/>
      <c r="C152" s="256"/>
      <c r="D152" s="256"/>
    </row>
    <row r="153" spans="2:4" s="239" customFormat="1">
      <c r="B153" s="256"/>
      <c r="C153" s="256"/>
      <c r="D153" s="256"/>
    </row>
    <row r="154" spans="2:4" s="239" customFormat="1">
      <c r="B154" s="256"/>
      <c r="C154" s="256"/>
      <c r="D154" s="256"/>
    </row>
    <row r="155" spans="2:4" s="239" customFormat="1">
      <c r="B155" s="256"/>
      <c r="C155" s="256"/>
      <c r="D155" s="256"/>
    </row>
    <row r="156" spans="2:4" s="239" customFormat="1">
      <c r="B156" s="256"/>
      <c r="C156" s="256"/>
      <c r="D156" s="256"/>
    </row>
    <row r="157" spans="2:4" s="239" customFormat="1">
      <c r="B157" s="256"/>
      <c r="C157" s="256"/>
      <c r="D157" s="256"/>
    </row>
    <row r="158" spans="2:4" s="239" customFormat="1">
      <c r="B158" s="256"/>
      <c r="C158" s="256"/>
      <c r="D158" s="256"/>
    </row>
    <row r="159" spans="2:4" s="239" customFormat="1">
      <c r="B159" s="256"/>
      <c r="C159" s="256"/>
      <c r="D159" s="256"/>
    </row>
    <row r="160" spans="2:4" s="239" customFormat="1">
      <c r="B160" s="256"/>
      <c r="C160" s="256"/>
      <c r="D160" s="256"/>
    </row>
    <row r="161" spans="2:4" s="239" customFormat="1">
      <c r="B161" s="256"/>
      <c r="C161" s="256"/>
      <c r="D161" s="256"/>
    </row>
    <row r="162" spans="2:4" s="239" customFormat="1">
      <c r="B162" s="256"/>
      <c r="C162" s="256"/>
      <c r="D162" s="256"/>
    </row>
    <row r="163" spans="2:4" s="239" customFormat="1">
      <c r="B163" s="256"/>
      <c r="C163" s="256"/>
      <c r="D163" s="256"/>
    </row>
    <row r="164" spans="2:4" s="239" customFormat="1">
      <c r="B164" s="256"/>
      <c r="C164" s="256"/>
      <c r="D164" s="256"/>
    </row>
    <row r="165" spans="2:4" s="239" customFormat="1">
      <c r="B165" s="256"/>
      <c r="C165" s="256"/>
      <c r="D165" s="256"/>
    </row>
    <row r="166" spans="2:4" s="239" customFormat="1">
      <c r="B166" s="256"/>
      <c r="C166" s="256"/>
      <c r="D166" s="256"/>
    </row>
    <row r="167" spans="2:4" s="239" customFormat="1">
      <c r="B167" s="256"/>
      <c r="C167" s="256"/>
      <c r="D167" s="256"/>
    </row>
    <row r="168" spans="2:4" s="239" customFormat="1">
      <c r="B168" s="256"/>
      <c r="C168" s="256"/>
      <c r="D168" s="256"/>
    </row>
    <row r="169" spans="2:4" s="239" customFormat="1">
      <c r="B169" s="256"/>
      <c r="C169" s="256"/>
      <c r="D169" s="256"/>
    </row>
    <row r="170" spans="2:4" s="239" customFormat="1">
      <c r="B170" s="256"/>
      <c r="C170" s="256"/>
      <c r="D170" s="256"/>
    </row>
    <row r="171" spans="2:4" s="239" customFormat="1">
      <c r="B171" s="256"/>
      <c r="C171" s="256"/>
      <c r="D171" s="256"/>
    </row>
    <row r="172" spans="2:4" s="239" customFormat="1">
      <c r="B172" s="256"/>
      <c r="C172" s="256"/>
      <c r="D172" s="256"/>
    </row>
    <row r="173" spans="2:4" s="239" customFormat="1">
      <c r="B173" s="256"/>
      <c r="C173" s="256"/>
      <c r="D173" s="256"/>
    </row>
    <row r="174" spans="2:4" s="239" customFormat="1">
      <c r="B174" s="256"/>
      <c r="C174" s="256"/>
      <c r="D174" s="256"/>
    </row>
    <row r="175" spans="2:4" s="239" customFormat="1">
      <c r="B175" s="256"/>
      <c r="C175" s="256"/>
      <c r="D175" s="256"/>
    </row>
    <row r="176" spans="2:4" s="239" customFormat="1">
      <c r="B176" s="256"/>
      <c r="C176" s="256"/>
      <c r="D176" s="256"/>
    </row>
    <row r="177" spans="2:4" s="239" customFormat="1">
      <c r="B177" s="256"/>
      <c r="C177" s="256"/>
      <c r="D177" s="256"/>
    </row>
    <row r="178" spans="2:4" s="239" customFormat="1">
      <c r="B178" s="256"/>
      <c r="C178" s="256"/>
      <c r="D178" s="256"/>
    </row>
    <row r="179" spans="2:4" s="239" customFormat="1">
      <c r="B179" s="256"/>
      <c r="C179" s="256"/>
      <c r="D179" s="256"/>
    </row>
    <row r="180" spans="2:4" s="239" customFormat="1">
      <c r="B180" s="256"/>
      <c r="C180" s="256"/>
      <c r="D180" s="256"/>
    </row>
    <row r="181" spans="2:4" s="239" customFormat="1">
      <c r="B181" s="256"/>
      <c r="C181" s="256"/>
      <c r="D181" s="256"/>
    </row>
    <row r="182" spans="2:4" s="239" customFormat="1">
      <c r="B182" s="256"/>
      <c r="C182" s="256"/>
      <c r="D182" s="256"/>
    </row>
    <row r="183" spans="2:4" s="239" customFormat="1">
      <c r="B183" s="256"/>
      <c r="C183" s="256"/>
      <c r="D183" s="256"/>
    </row>
    <row r="184" spans="2:4" s="239" customFormat="1">
      <c r="B184" s="256"/>
      <c r="C184" s="256"/>
      <c r="D184" s="256"/>
    </row>
    <row r="185" spans="2:4" s="239" customFormat="1">
      <c r="B185" s="256"/>
      <c r="C185" s="256"/>
      <c r="D185" s="256"/>
    </row>
    <row r="186" spans="2:4" s="239" customFormat="1">
      <c r="B186" s="256"/>
      <c r="C186" s="256"/>
      <c r="D186" s="256"/>
    </row>
    <row r="187" spans="2:4" s="239" customFormat="1">
      <c r="B187" s="256"/>
      <c r="C187" s="256"/>
      <c r="D187" s="256"/>
    </row>
    <row r="188" spans="2:4" s="239" customFormat="1">
      <c r="B188" s="256"/>
      <c r="C188" s="256"/>
      <c r="D188" s="256"/>
    </row>
    <row r="189" spans="2:4" s="239" customFormat="1">
      <c r="B189" s="256"/>
      <c r="C189" s="256"/>
      <c r="D189" s="256"/>
    </row>
    <row r="190" spans="2:4" s="239" customFormat="1">
      <c r="B190" s="256"/>
      <c r="C190" s="256"/>
      <c r="D190" s="256"/>
    </row>
    <row r="191" spans="2:4" s="239" customFormat="1">
      <c r="B191" s="256"/>
      <c r="C191" s="256"/>
      <c r="D191" s="256"/>
    </row>
    <row r="192" spans="2:4" s="239" customFormat="1">
      <c r="B192" s="256"/>
      <c r="C192" s="256"/>
      <c r="D192" s="256"/>
    </row>
    <row r="193" spans="2:4" s="239" customFormat="1">
      <c r="B193" s="256"/>
      <c r="C193" s="256"/>
      <c r="D193" s="256"/>
    </row>
    <row r="194" spans="2:4" s="239" customFormat="1">
      <c r="B194" s="256"/>
      <c r="C194" s="256"/>
      <c r="D194" s="256"/>
    </row>
    <row r="195" spans="2:4" s="239" customFormat="1">
      <c r="B195" s="256"/>
      <c r="C195" s="256"/>
      <c r="D195" s="256"/>
    </row>
    <row r="196" spans="2:4" s="239" customFormat="1">
      <c r="B196" s="256"/>
      <c r="C196" s="256"/>
      <c r="D196" s="256"/>
    </row>
    <row r="197" spans="2:4" s="239" customFormat="1">
      <c r="B197" s="256"/>
      <c r="C197" s="256"/>
      <c r="D197" s="256"/>
    </row>
    <row r="198" spans="2:4" s="239" customFormat="1">
      <c r="B198" s="256"/>
      <c r="C198" s="256"/>
      <c r="D198" s="256"/>
    </row>
    <row r="199" spans="2:4" s="239" customFormat="1">
      <c r="B199" s="256"/>
      <c r="C199" s="256"/>
      <c r="D199" s="256"/>
    </row>
    <row r="200" spans="2:4" s="239" customFormat="1">
      <c r="B200" s="256"/>
      <c r="C200" s="256"/>
      <c r="D200" s="256"/>
    </row>
    <row r="201" spans="2:4" s="239" customFormat="1">
      <c r="B201" s="256"/>
      <c r="C201" s="256"/>
      <c r="D201" s="256"/>
    </row>
    <row r="202" spans="2:4" s="239" customFormat="1">
      <c r="B202" s="256"/>
      <c r="C202" s="256"/>
      <c r="D202" s="256"/>
    </row>
    <row r="203" spans="2:4" s="239" customFormat="1">
      <c r="B203" s="256"/>
      <c r="C203" s="256"/>
      <c r="D203" s="256"/>
    </row>
    <row r="204" spans="2:4" s="239" customFormat="1">
      <c r="B204" s="256"/>
      <c r="C204" s="256"/>
      <c r="D204" s="256"/>
    </row>
    <row r="205" spans="2:4" s="239" customFormat="1">
      <c r="B205" s="256"/>
      <c r="C205" s="256"/>
      <c r="D205" s="256"/>
    </row>
    <row r="206" spans="2:4" s="239" customFormat="1">
      <c r="B206" s="256"/>
      <c r="C206" s="256"/>
      <c r="D206" s="256"/>
    </row>
    <row r="207" spans="2:4" s="239" customFormat="1">
      <c r="B207" s="256"/>
      <c r="C207" s="256"/>
      <c r="D207" s="256"/>
    </row>
    <row r="208" spans="2:4" s="239" customFormat="1">
      <c r="B208" s="256"/>
      <c r="C208" s="256"/>
      <c r="D208" s="256"/>
    </row>
    <row r="209" spans="2:4" s="239" customFormat="1">
      <c r="B209" s="256"/>
      <c r="C209" s="256"/>
      <c r="D209" s="256"/>
    </row>
    <row r="210" spans="2:4" s="239" customFormat="1">
      <c r="B210" s="256"/>
      <c r="C210" s="256"/>
      <c r="D210" s="256"/>
    </row>
    <row r="211" spans="2:4" s="239" customFormat="1">
      <c r="B211" s="256"/>
      <c r="C211" s="256"/>
      <c r="D211" s="256"/>
    </row>
    <row r="212" spans="2:4" s="239" customFormat="1">
      <c r="B212" s="256"/>
      <c r="C212" s="256"/>
      <c r="D212" s="256"/>
    </row>
    <row r="213" spans="2:4" s="239" customFormat="1">
      <c r="B213" s="256"/>
      <c r="C213" s="256"/>
      <c r="D213" s="256"/>
    </row>
    <row r="214" spans="2:4" s="239" customFormat="1">
      <c r="B214" s="256"/>
      <c r="C214" s="256"/>
      <c r="D214" s="256"/>
    </row>
    <row r="215" spans="2:4" s="239" customFormat="1">
      <c r="B215" s="256"/>
      <c r="C215" s="256"/>
      <c r="D215" s="256"/>
    </row>
    <row r="216" spans="2:4" s="239" customFormat="1">
      <c r="B216" s="256"/>
      <c r="C216" s="256"/>
      <c r="D216" s="256"/>
    </row>
    <row r="217" spans="2:4" s="239" customFormat="1">
      <c r="B217" s="256"/>
      <c r="C217" s="256"/>
      <c r="D217" s="256"/>
    </row>
    <row r="218" spans="2:4" s="239" customFormat="1">
      <c r="B218" s="256"/>
      <c r="C218" s="256"/>
      <c r="D218" s="256"/>
    </row>
    <row r="219" spans="2:4" s="239" customFormat="1">
      <c r="B219" s="256"/>
      <c r="C219" s="256"/>
      <c r="D219" s="256"/>
    </row>
    <row r="220" spans="2:4" s="239" customFormat="1">
      <c r="B220" s="256"/>
      <c r="C220" s="256"/>
      <c r="D220" s="256"/>
    </row>
    <row r="221" spans="2:4" s="239" customFormat="1">
      <c r="B221" s="256"/>
      <c r="C221" s="256"/>
      <c r="D221" s="256"/>
    </row>
    <row r="222" spans="2:4" s="239" customFormat="1">
      <c r="B222" s="256"/>
      <c r="C222" s="256"/>
      <c r="D222" s="256"/>
    </row>
    <row r="223" spans="2:4" s="239" customFormat="1">
      <c r="B223" s="256"/>
      <c r="C223" s="256"/>
      <c r="D223" s="256"/>
    </row>
    <row r="224" spans="2:4" s="239" customFormat="1">
      <c r="B224" s="256"/>
      <c r="C224" s="256"/>
      <c r="D224" s="256"/>
    </row>
    <row r="225" spans="2:4" s="239" customFormat="1">
      <c r="B225" s="256"/>
      <c r="C225" s="256"/>
      <c r="D225" s="256"/>
    </row>
    <row r="226" spans="2:4" s="239" customFormat="1">
      <c r="B226" s="256"/>
      <c r="C226" s="256"/>
      <c r="D226" s="256"/>
    </row>
    <row r="227" spans="2:4" s="239" customFormat="1">
      <c r="B227" s="256"/>
      <c r="C227" s="256"/>
      <c r="D227" s="256"/>
    </row>
    <row r="228" spans="2:4" s="239" customFormat="1">
      <c r="B228" s="256"/>
      <c r="C228" s="256"/>
      <c r="D228" s="256"/>
    </row>
    <row r="229" spans="2:4" s="239" customFormat="1">
      <c r="B229" s="256"/>
      <c r="C229" s="256"/>
      <c r="D229" s="256"/>
    </row>
    <row r="230" spans="2:4" s="239" customFormat="1">
      <c r="B230" s="256"/>
      <c r="C230" s="256"/>
      <c r="D230" s="256"/>
    </row>
    <row r="231" spans="2:4" s="239" customFormat="1">
      <c r="B231" s="256"/>
      <c r="C231" s="256"/>
      <c r="D231" s="256"/>
    </row>
    <row r="232" spans="2:4" s="239" customFormat="1">
      <c r="B232" s="256"/>
      <c r="C232" s="256"/>
      <c r="D232" s="256"/>
    </row>
    <row r="233" spans="2:4" s="239" customFormat="1">
      <c r="B233" s="256"/>
      <c r="C233" s="256"/>
      <c r="D233" s="256"/>
    </row>
    <row r="234" spans="2:4" s="239" customFormat="1">
      <c r="B234" s="256"/>
      <c r="C234" s="256"/>
      <c r="D234" s="256"/>
    </row>
    <row r="235" spans="2:4" s="239" customFormat="1">
      <c r="B235" s="256"/>
      <c r="C235" s="256"/>
      <c r="D235" s="256"/>
    </row>
    <row r="236" spans="2:4" s="239" customFormat="1">
      <c r="B236" s="256"/>
      <c r="C236" s="256"/>
      <c r="D236" s="256"/>
    </row>
    <row r="237" spans="2:4" s="239" customFormat="1">
      <c r="B237" s="256"/>
      <c r="C237" s="256"/>
      <c r="D237" s="256"/>
    </row>
    <row r="238" spans="2:4" s="239" customFormat="1">
      <c r="B238" s="256"/>
      <c r="C238" s="256"/>
      <c r="D238" s="256"/>
    </row>
    <row r="239" spans="2:4" s="239" customFormat="1">
      <c r="B239" s="256"/>
      <c r="C239" s="256"/>
      <c r="D239" s="256"/>
    </row>
  </sheetData>
  <sheetProtection password="D806" sheet="1" objects="1" scenarios="1"/>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dimension ref="A1:CM363"/>
  <sheetViews>
    <sheetView showGridLines="0" zoomScale="85" zoomScaleNormal="85" workbookViewId="0">
      <selection activeCell="D17" sqref="D17"/>
    </sheetView>
  </sheetViews>
  <sheetFormatPr defaultColWidth="9.109375" defaultRowHeight="13.2"/>
  <cols>
    <col min="1" max="1" width="31.6640625" style="607" customWidth="1"/>
    <col min="2" max="2" width="15.33203125" style="91" customWidth="1"/>
    <col min="3" max="3" width="11.44140625" style="102" customWidth="1"/>
    <col min="4" max="4" width="28.88671875" style="607" customWidth="1"/>
    <col min="5" max="5" width="14.109375" style="91" customWidth="1"/>
    <col min="6" max="6" width="12.5546875" style="91" customWidth="1"/>
    <col min="7" max="7" width="12.109375" style="91" customWidth="1"/>
    <col min="8" max="8" width="12.6640625" style="91" customWidth="1"/>
    <col min="9" max="9" width="12.44140625" style="91" customWidth="1"/>
    <col min="10" max="14" width="12.109375" style="91" customWidth="1"/>
    <col min="15" max="15" width="13" style="91" customWidth="1"/>
    <col min="16" max="16" width="12.44140625" style="91" customWidth="1"/>
    <col min="17" max="17" width="12.5546875" style="91" customWidth="1"/>
    <col min="18" max="18" width="12.44140625" style="91" customWidth="1"/>
    <col min="19" max="20" width="12.5546875" style="91" customWidth="1"/>
    <col min="21" max="23" width="12.6640625" style="91" customWidth="1"/>
    <col min="24" max="24" width="13.33203125" style="91" customWidth="1"/>
    <col min="25" max="25" width="12.5546875" style="91" customWidth="1"/>
    <col min="26" max="26" width="14.109375" style="91" customWidth="1"/>
    <col min="27" max="91" width="9.109375" style="254"/>
    <col min="92" max="16384" width="9.109375" style="47"/>
  </cols>
  <sheetData>
    <row r="1" spans="1:26" ht="18">
      <c r="A1" s="739" t="s">
        <v>349</v>
      </c>
      <c r="B1" s="90"/>
      <c r="C1" s="101"/>
    </row>
    <row r="2" spans="1:26" ht="13.8" thickBot="1">
      <c r="A2" s="591"/>
    </row>
    <row r="3" spans="1:26">
      <c r="A3" s="581" t="s">
        <v>350</v>
      </c>
      <c r="B3" s="580"/>
      <c r="C3" s="129" t="s">
        <v>226</v>
      </c>
    </row>
    <row r="4" spans="1:26" ht="14.4">
      <c r="A4" s="592" t="s">
        <v>212</v>
      </c>
      <c r="B4" s="95">
        <f>Treatment_Dewatering!B18</f>
        <v>1798000</v>
      </c>
      <c r="C4" s="102" t="s">
        <v>139</v>
      </c>
    </row>
    <row r="5" spans="1:26" ht="14.4">
      <c r="A5" s="592" t="s">
        <v>351</v>
      </c>
      <c r="B5" s="582">
        <v>0</v>
      </c>
      <c r="C5" s="102" t="s">
        <v>139</v>
      </c>
      <c r="D5" s="633"/>
      <c r="E5" s="117" t="s">
        <v>277</v>
      </c>
      <c r="F5" s="920" t="s">
        <v>213</v>
      </c>
      <c r="G5" s="920"/>
      <c r="H5" s="920"/>
      <c r="I5" s="920"/>
      <c r="J5" s="920"/>
      <c r="K5" s="920"/>
      <c r="L5" s="920"/>
      <c r="M5" s="920"/>
      <c r="N5" s="920"/>
      <c r="O5" s="920"/>
      <c r="P5" s="920"/>
      <c r="Q5" s="920"/>
      <c r="R5" s="920"/>
      <c r="S5" s="920"/>
      <c r="T5" s="920"/>
      <c r="U5" s="920"/>
      <c r="V5" s="920"/>
      <c r="W5" s="920"/>
      <c r="X5" s="920"/>
      <c r="Y5" s="920"/>
      <c r="Z5" s="921"/>
    </row>
    <row r="6" spans="1:26" ht="15" thickBot="1">
      <c r="A6" s="593" t="s">
        <v>352</v>
      </c>
      <c r="B6" s="583">
        <f>B4+B5</f>
        <v>1798000</v>
      </c>
      <c r="C6" s="102" t="s">
        <v>139</v>
      </c>
      <c r="D6" s="634"/>
      <c r="E6" s="113" t="s">
        <v>278</v>
      </c>
      <c r="F6" s="112">
        <v>0</v>
      </c>
      <c r="G6" s="91">
        <v>1</v>
      </c>
      <c r="H6" s="91">
        <v>2</v>
      </c>
      <c r="I6" s="91">
        <v>3</v>
      </c>
      <c r="J6" s="91">
        <v>4</v>
      </c>
      <c r="K6" s="91">
        <v>5</v>
      </c>
      <c r="L6" s="91">
        <v>6</v>
      </c>
      <c r="M6" s="91">
        <v>7</v>
      </c>
      <c r="N6" s="91">
        <v>8</v>
      </c>
      <c r="O6" s="91">
        <v>9</v>
      </c>
      <c r="P6" s="91">
        <v>10</v>
      </c>
      <c r="Q6" s="91">
        <v>11</v>
      </c>
      <c r="R6" s="91">
        <v>12</v>
      </c>
      <c r="S6" s="91">
        <v>13</v>
      </c>
      <c r="T6" s="91">
        <v>14</v>
      </c>
      <c r="U6" s="91">
        <v>15</v>
      </c>
      <c r="V6" s="91">
        <v>16</v>
      </c>
      <c r="W6" s="91">
        <v>17</v>
      </c>
      <c r="X6" s="91">
        <v>18</v>
      </c>
      <c r="Y6" s="91">
        <v>19</v>
      </c>
      <c r="Z6" s="109">
        <v>20</v>
      </c>
    </row>
    <row r="7" spans="1:26" ht="14.4">
      <c r="A7" s="594" t="s">
        <v>353</v>
      </c>
      <c r="B7" s="582">
        <v>0</v>
      </c>
      <c r="C7" s="102" t="s">
        <v>139</v>
      </c>
      <c r="D7" s="635" t="s">
        <v>312</v>
      </c>
      <c r="E7" s="678"/>
      <c r="F7" s="611"/>
      <c r="G7" s="612"/>
      <c r="H7" s="612"/>
      <c r="I7" s="612"/>
      <c r="J7" s="612"/>
      <c r="K7" s="612"/>
      <c r="L7" s="612"/>
      <c r="M7" s="612"/>
      <c r="N7" s="612"/>
      <c r="O7" s="612"/>
      <c r="P7" s="612"/>
      <c r="Q7" s="612"/>
      <c r="R7" s="612"/>
      <c r="S7" s="612"/>
      <c r="T7" s="612"/>
      <c r="U7" s="612"/>
      <c r="V7" s="612"/>
      <c r="W7" s="612"/>
      <c r="X7" s="612"/>
      <c r="Y7" s="612"/>
      <c r="Z7" s="173"/>
    </row>
    <row r="8" spans="1:26" ht="25.2">
      <c r="A8" s="595" t="s">
        <v>354</v>
      </c>
      <c r="B8" s="582">
        <v>0</v>
      </c>
      <c r="C8" s="102" t="s">
        <v>139</v>
      </c>
      <c r="D8" s="592" t="s">
        <v>272</v>
      </c>
      <c r="E8" s="114"/>
      <c r="F8" s="620">
        <f>B9</f>
        <v>1798000</v>
      </c>
      <c r="Z8" s="92"/>
    </row>
    <row r="9" spans="1:26" ht="15" thickBot="1">
      <c r="A9" s="593" t="s">
        <v>355</v>
      </c>
      <c r="B9" s="584">
        <f>SUM(B6:B8)</f>
        <v>1798000</v>
      </c>
      <c r="C9" s="102" t="s">
        <v>139</v>
      </c>
      <c r="D9" s="600" t="s">
        <v>273</v>
      </c>
      <c r="E9" s="115"/>
      <c r="F9" s="118"/>
      <c r="G9" s="616" t="e">
        <f>$B$18*$B$12</f>
        <v>#DIV/0!</v>
      </c>
      <c r="H9" s="616" t="e">
        <f t="shared" ref="H9:Z9" si="0">$B$18*$B$12</f>
        <v>#DIV/0!</v>
      </c>
      <c r="I9" s="616" t="e">
        <f t="shared" si="0"/>
        <v>#DIV/0!</v>
      </c>
      <c r="J9" s="616" t="e">
        <f t="shared" si="0"/>
        <v>#DIV/0!</v>
      </c>
      <c r="K9" s="616" t="e">
        <f t="shared" si="0"/>
        <v>#DIV/0!</v>
      </c>
      <c r="L9" s="616" t="e">
        <f t="shared" si="0"/>
        <v>#DIV/0!</v>
      </c>
      <c r="M9" s="616" t="e">
        <f t="shared" si="0"/>
        <v>#DIV/0!</v>
      </c>
      <c r="N9" s="616" t="e">
        <f t="shared" si="0"/>
        <v>#DIV/0!</v>
      </c>
      <c r="O9" s="616" t="e">
        <f t="shared" si="0"/>
        <v>#DIV/0!</v>
      </c>
      <c r="P9" s="616" t="e">
        <f t="shared" si="0"/>
        <v>#DIV/0!</v>
      </c>
      <c r="Q9" s="616" t="e">
        <f t="shared" si="0"/>
        <v>#DIV/0!</v>
      </c>
      <c r="R9" s="616" t="e">
        <f t="shared" si="0"/>
        <v>#DIV/0!</v>
      </c>
      <c r="S9" s="616" t="e">
        <f t="shared" si="0"/>
        <v>#DIV/0!</v>
      </c>
      <c r="T9" s="616" t="e">
        <f t="shared" si="0"/>
        <v>#DIV/0!</v>
      </c>
      <c r="U9" s="616" t="e">
        <f t="shared" si="0"/>
        <v>#DIV/0!</v>
      </c>
      <c r="V9" s="616" t="e">
        <f t="shared" si="0"/>
        <v>#DIV/0!</v>
      </c>
      <c r="W9" s="616" t="e">
        <f t="shared" si="0"/>
        <v>#DIV/0!</v>
      </c>
      <c r="X9" s="616" t="e">
        <f t="shared" si="0"/>
        <v>#DIV/0!</v>
      </c>
      <c r="Y9" s="616" t="e">
        <f t="shared" si="0"/>
        <v>#DIV/0!</v>
      </c>
      <c r="Z9" s="589" t="e">
        <f t="shared" si="0"/>
        <v>#DIV/0!</v>
      </c>
    </row>
    <row r="10" spans="1:26" ht="27" thickBot="1">
      <c r="A10" s="596" t="s">
        <v>271</v>
      </c>
      <c r="B10" s="585">
        <f>使用者输入值!B38</f>
        <v>0</v>
      </c>
      <c r="D10" s="637" t="s">
        <v>274</v>
      </c>
      <c r="E10" s="116"/>
      <c r="F10" s="119"/>
      <c r="G10" s="617" t="e">
        <f t="shared" ref="G10:P10" si="1">$B$22</f>
        <v>#DIV/0!</v>
      </c>
      <c r="H10" s="617" t="e">
        <f t="shared" si="1"/>
        <v>#DIV/0!</v>
      </c>
      <c r="I10" s="617" t="e">
        <f t="shared" si="1"/>
        <v>#DIV/0!</v>
      </c>
      <c r="J10" s="617" t="e">
        <f t="shared" si="1"/>
        <v>#DIV/0!</v>
      </c>
      <c r="K10" s="617" t="e">
        <f t="shared" si="1"/>
        <v>#DIV/0!</v>
      </c>
      <c r="L10" s="617" t="e">
        <f t="shared" si="1"/>
        <v>#DIV/0!</v>
      </c>
      <c r="M10" s="617" t="e">
        <f t="shared" si="1"/>
        <v>#DIV/0!</v>
      </c>
      <c r="N10" s="617" t="e">
        <f t="shared" si="1"/>
        <v>#DIV/0!</v>
      </c>
      <c r="O10" s="617" t="e">
        <f t="shared" si="1"/>
        <v>#DIV/0!</v>
      </c>
      <c r="P10" s="617" t="e">
        <f t="shared" si="1"/>
        <v>#DIV/0!</v>
      </c>
      <c r="Q10" s="617"/>
      <c r="R10" s="617"/>
      <c r="S10" s="617"/>
      <c r="T10" s="617"/>
      <c r="U10" s="617"/>
      <c r="V10" s="617"/>
      <c r="W10" s="617"/>
      <c r="X10" s="617"/>
      <c r="Y10" s="617"/>
      <c r="Z10" s="618"/>
    </row>
    <row r="11" spans="1:26">
      <c r="A11" s="592" t="s">
        <v>356</v>
      </c>
      <c r="B11" s="92">
        <f>使用者输入值!B39</f>
        <v>0</v>
      </c>
      <c r="C11" s="102" t="s">
        <v>357</v>
      </c>
      <c r="D11" s="822" t="s">
        <v>109</v>
      </c>
      <c r="E11" s="610"/>
      <c r="F11" s="611"/>
      <c r="G11" s="612"/>
      <c r="H11" s="612"/>
      <c r="I11" s="612"/>
      <c r="J11" s="612"/>
      <c r="K11" s="612"/>
      <c r="L11" s="612"/>
      <c r="M11" s="612"/>
      <c r="N11" s="612"/>
      <c r="O11" s="612"/>
      <c r="P11" s="612"/>
      <c r="Q11" s="612"/>
      <c r="R11" s="612"/>
      <c r="S11" s="612"/>
      <c r="T11" s="612"/>
      <c r="U11" s="612"/>
      <c r="V11" s="612"/>
      <c r="W11" s="612"/>
      <c r="X11" s="612"/>
      <c r="Y11" s="612"/>
      <c r="Z11" s="173"/>
    </row>
    <row r="12" spans="1:26">
      <c r="A12" s="592" t="s">
        <v>279</v>
      </c>
      <c r="B12" s="586" t="e">
        <f>B10/(1-(1+B10)^(-B11))</f>
        <v>#DIV/0!</v>
      </c>
      <c r="C12" s="103" t="s">
        <v>358</v>
      </c>
      <c r="D12" s="823" t="s">
        <v>186</v>
      </c>
      <c r="E12" s="729">
        <f>通用假设!B42</f>
        <v>5.0000000000000001E-3</v>
      </c>
      <c r="F12" s="142"/>
      <c r="G12" s="621">
        <f>B24</f>
        <v>0</v>
      </c>
      <c r="H12" s="621">
        <f>G12*(1+$E$12)</f>
        <v>0</v>
      </c>
      <c r="I12" s="621">
        <f t="shared" ref="I12:Z12" si="2">H12*(1+$E$12)</f>
        <v>0</v>
      </c>
      <c r="J12" s="621">
        <f t="shared" si="2"/>
        <v>0</v>
      </c>
      <c r="K12" s="621">
        <f t="shared" si="2"/>
        <v>0</v>
      </c>
      <c r="L12" s="621">
        <f t="shared" si="2"/>
        <v>0</v>
      </c>
      <c r="M12" s="621">
        <f t="shared" si="2"/>
        <v>0</v>
      </c>
      <c r="N12" s="621">
        <f t="shared" si="2"/>
        <v>0</v>
      </c>
      <c r="O12" s="621">
        <f t="shared" si="2"/>
        <v>0</v>
      </c>
      <c r="P12" s="621">
        <f t="shared" si="2"/>
        <v>0</v>
      </c>
      <c r="Q12" s="621">
        <f t="shared" si="2"/>
        <v>0</v>
      </c>
      <c r="R12" s="621">
        <f t="shared" si="2"/>
        <v>0</v>
      </c>
      <c r="S12" s="621">
        <f t="shared" si="2"/>
        <v>0</v>
      </c>
      <c r="T12" s="621">
        <f t="shared" si="2"/>
        <v>0</v>
      </c>
      <c r="U12" s="621">
        <f t="shared" si="2"/>
        <v>0</v>
      </c>
      <c r="V12" s="621">
        <f t="shared" si="2"/>
        <v>0</v>
      </c>
      <c r="W12" s="621">
        <f t="shared" si="2"/>
        <v>0</v>
      </c>
      <c r="X12" s="621">
        <f t="shared" si="2"/>
        <v>0</v>
      </c>
      <c r="Y12" s="621">
        <f t="shared" si="2"/>
        <v>0</v>
      </c>
      <c r="Z12" s="622">
        <f t="shared" si="2"/>
        <v>0</v>
      </c>
    </row>
    <row r="13" spans="1:26" ht="13.8" thickBot="1">
      <c r="A13" s="597" t="s">
        <v>280</v>
      </c>
      <c r="B13" s="587" t="e">
        <f>B12*B9</f>
        <v>#DIV/0!</v>
      </c>
      <c r="C13" s="104" t="s">
        <v>359</v>
      </c>
      <c r="D13" s="823" t="s">
        <v>276</v>
      </c>
      <c r="E13" s="729">
        <f>通用假设!B43</f>
        <v>5.0000000000000001E-3</v>
      </c>
      <c r="F13" s="142"/>
      <c r="G13" s="621" t="e">
        <f>B26</f>
        <v>#DIV/0!</v>
      </c>
      <c r="H13" s="621" t="e">
        <f>G13*(1+$E$13)</f>
        <v>#DIV/0!</v>
      </c>
      <c r="I13" s="621" t="e">
        <f t="shared" ref="I13:Z13" si="3">H13*(1+$E$13)</f>
        <v>#DIV/0!</v>
      </c>
      <c r="J13" s="621" t="e">
        <f t="shared" si="3"/>
        <v>#DIV/0!</v>
      </c>
      <c r="K13" s="621" t="e">
        <f t="shared" si="3"/>
        <v>#DIV/0!</v>
      </c>
      <c r="L13" s="621" t="e">
        <f t="shared" si="3"/>
        <v>#DIV/0!</v>
      </c>
      <c r="M13" s="621" t="e">
        <f t="shared" si="3"/>
        <v>#DIV/0!</v>
      </c>
      <c r="N13" s="621" t="e">
        <f t="shared" si="3"/>
        <v>#DIV/0!</v>
      </c>
      <c r="O13" s="621" t="e">
        <f t="shared" si="3"/>
        <v>#DIV/0!</v>
      </c>
      <c r="P13" s="621" t="e">
        <f t="shared" si="3"/>
        <v>#DIV/0!</v>
      </c>
      <c r="Q13" s="621" t="e">
        <f t="shared" si="3"/>
        <v>#DIV/0!</v>
      </c>
      <c r="R13" s="621" t="e">
        <f t="shared" si="3"/>
        <v>#DIV/0!</v>
      </c>
      <c r="S13" s="621" t="e">
        <f t="shared" si="3"/>
        <v>#DIV/0!</v>
      </c>
      <c r="T13" s="621" t="e">
        <f t="shared" si="3"/>
        <v>#DIV/0!</v>
      </c>
      <c r="U13" s="621" t="e">
        <f t="shared" si="3"/>
        <v>#DIV/0!</v>
      </c>
      <c r="V13" s="621" t="e">
        <f t="shared" si="3"/>
        <v>#DIV/0!</v>
      </c>
      <c r="W13" s="621" t="e">
        <f t="shared" si="3"/>
        <v>#DIV/0!</v>
      </c>
      <c r="X13" s="621" t="e">
        <f t="shared" si="3"/>
        <v>#DIV/0!</v>
      </c>
      <c r="Y13" s="621" t="e">
        <f t="shared" si="3"/>
        <v>#DIV/0!</v>
      </c>
      <c r="Z13" s="622" t="e">
        <f t="shared" si="3"/>
        <v>#DIV/0!</v>
      </c>
    </row>
    <row r="14" spans="1:26" ht="39.6">
      <c r="A14" s="581" t="s">
        <v>406</v>
      </c>
      <c r="B14" s="580"/>
      <c r="C14" s="101"/>
      <c r="D14" s="824" t="s">
        <v>425</v>
      </c>
      <c r="E14" s="729">
        <f>通用假设!B43</f>
        <v>5.0000000000000001E-3</v>
      </c>
      <c r="F14" s="142"/>
      <c r="G14" s="621">
        <f>B27</f>
        <v>0</v>
      </c>
      <c r="H14" s="621">
        <f>G14*(1+$E$14)</f>
        <v>0</v>
      </c>
      <c r="I14" s="621">
        <f t="shared" ref="I14:Z14" si="4">H14*(1+$E$14)</f>
        <v>0</v>
      </c>
      <c r="J14" s="621">
        <f t="shared" si="4"/>
        <v>0</v>
      </c>
      <c r="K14" s="621">
        <f t="shared" si="4"/>
        <v>0</v>
      </c>
      <c r="L14" s="621">
        <f t="shared" si="4"/>
        <v>0</v>
      </c>
      <c r="M14" s="621">
        <f t="shared" si="4"/>
        <v>0</v>
      </c>
      <c r="N14" s="621">
        <f t="shared" si="4"/>
        <v>0</v>
      </c>
      <c r="O14" s="621">
        <f t="shared" si="4"/>
        <v>0</v>
      </c>
      <c r="P14" s="621">
        <f t="shared" si="4"/>
        <v>0</v>
      </c>
      <c r="Q14" s="621">
        <f t="shared" si="4"/>
        <v>0</v>
      </c>
      <c r="R14" s="621">
        <f t="shared" si="4"/>
        <v>0</v>
      </c>
      <c r="S14" s="621">
        <f t="shared" si="4"/>
        <v>0</v>
      </c>
      <c r="T14" s="621">
        <f t="shared" si="4"/>
        <v>0</v>
      </c>
      <c r="U14" s="621">
        <f t="shared" si="4"/>
        <v>0</v>
      </c>
      <c r="V14" s="621">
        <f t="shared" si="4"/>
        <v>0</v>
      </c>
      <c r="W14" s="621">
        <f t="shared" si="4"/>
        <v>0</v>
      </c>
      <c r="X14" s="621">
        <f t="shared" si="4"/>
        <v>0</v>
      </c>
      <c r="Y14" s="621">
        <f t="shared" si="4"/>
        <v>0</v>
      </c>
      <c r="Z14" s="622">
        <f t="shared" si="4"/>
        <v>0</v>
      </c>
    </row>
    <row r="15" spans="1:26" ht="39.6">
      <c r="A15" s="598" t="s">
        <v>282</v>
      </c>
      <c r="B15" s="588">
        <f>使用者输入值!B34</f>
        <v>0</v>
      </c>
      <c r="C15" s="101"/>
      <c r="D15" s="824" t="s">
        <v>426</v>
      </c>
      <c r="E15" s="729">
        <f>通用假设!B44</f>
        <v>5.0000000000000001E-3</v>
      </c>
      <c r="F15" s="142"/>
      <c r="G15" s="621">
        <f>B28</f>
        <v>0</v>
      </c>
      <c r="H15" s="621">
        <f>G15*(1+$E$15)</f>
        <v>0</v>
      </c>
      <c r="I15" s="621">
        <f t="shared" ref="I15:Z15" si="5">H15*(1+$E$15)</f>
        <v>0</v>
      </c>
      <c r="J15" s="621">
        <f t="shared" si="5"/>
        <v>0</v>
      </c>
      <c r="K15" s="621">
        <f t="shared" si="5"/>
        <v>0</v>
      </c>
      <c r="L15" s="621">
        <f t="shared" si="5"/>
        <v>0</v>
      </c>
      <c r="M15" s="621">
        <f t="shared" si="5"/>
        <v>0</v>
      </c>
      <c r="N15" s="621">
        <f t="shared" si="5"/>
        <v>0</v>
      </c>
      <c r="O15" s="621">
        <f t="shared" si="5"/>
        <v>0</v>
      </c>
      <c r="P15" s="621">
        <f t="shared" si="5"/>
        <v>0</v>
      </c>
      <c r="Q15" s="621">
        <f t="shared" si="5"/>
        <v>0</v>
      </c>
      <c r="R15" s="621">
        <f t="shared" si="5"/>
        <v>0</v>
      </c>
      <c r="S15" s="621">
        <f t="shared" si="5"/>
        <v>0</v>
      </c>
      <c r="T15" s="621">
        <f t="shared" si="5"/>
        <v>0</v>
      </c>
      <c r="U15" s="621">
        <f t="shared" si="5"/>
        <v>0</v>
      </c>
      <c r="V15" s="621">
        <f t="shared" si="5"/>
        <v>0</v>
      </c>
      <c r="W15" s="621">
        <f t="shared" si="5"/>
        <v>0</v>
      </c>
      <c r="X15" s="621">
        <f t="shared" si="5"/>
        <v>0</v>
      </c>
      <c r="Y15" s="621">
        <f t="shared" si="5"/>
        <v>0</v>
      </c>
      <c r="Z15" s="622">
        <f t="shared" si="5"/>
        <v>0</v>
      </c>
    </row>
    <row r="16" spans="1:26" ht="14.4">
      <c r="A16" s="598" t="s">
        <v>283</v>
      </c>
      <c r="B16" s="588">
        <f>使用者输入值!B35</f>
        <v>0</v>
      </c>
      <c r="C16" s="101"/>
      <c r="D16" s="825" t="s">
        <v>275</v>
      </c>
      <c r="E16" s="729">
        <f>通用假设!B46</f>
        <v>5.0000000000000001E-3</v>
      </c>
      <c r="F16" s="142"/>
      <c r="G16" s="621" t="e">
        <f>B29</f>
        <v>#DIV/0!</v>
      </c>
      <c r="H16" s="621" t="e">
        <f>G16*(1+$E$16)</f>
        <v>#DIV/0!</v>
      </c>
      <c r="I16" s="621" t="e">
        <f t="shared" ref="I16:Z16" si="6">H16*(1+$E$16)</f>
        <v>#DIV/0!</v>
      </c>
      <c r="J16" s="621" t="e">
        <f t="shared" si="6"/>
        <v>#DIV/0!</v>
      </c>
      <c r="K16" s="621" t="e">
        <f t="shared" si="6"/>
        <v>#DIV/0!</v>
      </c>
      <c r="L16" s="621" t="e">
        <f t="shared" si="6"/>
        <v>#DIV/0!</v>
      </c>
      <c r="M16" s="621" t="e">
        <f t="shared" si="6"/>
        <v>#DIV/0!</v>
      </c>
      <c r="N16" s="621" t="e">
        <f t="shared" si="6"/>
        <v>#DIV/0!</v>
      </c>
      <c r="O16" s="621" t="e">
        <f t="shared" si="6"/>
        <v>#DIV/0!</v>
      </c>
      <c r="P16" s="621" t="e">
        <f t="shared" si="6"/>
        <v>#DIV/0!</v>
      </c>
      <c r="Q16" s="621" t="e">
        <f t="shared" si="6"/>
        <v>#DIV/0!</v>
      </c>
      <c r="R16" s="621" t="e">
        <f t="shared" si="6"/>
        <v>#DIV/0!</v>
      </c>
      <c r="S16" s="621" t="e">
        <f t="shared" si="6"/>
        <v>#DIV/0!</v>
      </c>
      <c r="T16" s="621" t="e">
        <f t="shared" si="6"/>
        <v>#DIV/0!</v>
      </c>
      <c r="U16" s="621" t="e">
        <f t="shared" si="6"/>
        <v>#DIV/0!</v>
      </c>
      <c r="V16" s="621" t="e">
        <f t="shared" si="6"/>
        <v>#DIV/0!</v>
      </c>
      <c r="W16" s="621" t="e">
        <f t="shared" si="6"/>
        <v>#DIV/0!</v>
      </c>
      <c r="X16" s="621" t="e">
        <f t="shared" si="6"/>
        <v>#DIV/0!</v>
      </c>
      <c r="Y16" s="621" t="e">
        <f t="shared" si="6"/>
        <v>#DIV/0!</v>
      </c>
      <c r="Z16" s="622" t="e">
        <f t="shared" si="6"/>
        <v>#DIV/0!</v>
      </c>
    </row>
    <row r="17" spans="1:26" ht="14.4">
      <c r="A17" s="599" t="s">
        <v>284</v>
      </c>
      <c r="B17" s="589">
        <f>B15*B9</f>
        <v>0</v>
      </c>
      <c r="C17" s="102" t="s">
        <v>139</v>
      </c>
      <c r="D17" s="826" t="s">
        <v>387</v>
      </c>
      <c r="E17" s="792"/>
      <c r="F17" s="615"/>
      <c r="G17" s="623" t="e">
        <f>SUM(G12:G16)</f>
        <v>#DIV/0!</v>
      </c>
      <c r="H17" s="623" t="e">
        <f t="shared" ref="H17:Z17" si="7">SUM(H12:H16)</f>
        <v>#DIV/0!</v>
      </c>
      <c r="I17" s="623" t="e">
        <f t="shared" si="7"/>
        <v>#DIV/0!</v>
      </c>
      <c r="J17" s="623" t="e">
        <f t="shared" si="7"/>
        <v>#DIV/0!</v>
      </c>
      <c r="K17" s="623" t="e">
        <f t="shared" si="7"/>
        <v>#DIV/0!</v>
      </c>
      <c r="L17" s="623" t="e">
        <f t="shared" si="7"/>
        <v>#DIV/0!</v>
      </c>
      <c r="M17" s="623" t="e">
        <f t="shared" si="7"/>
        <v>#DIV/0!</v>
      </c>
      <c r="N17" s="623" t="e">
        <f t="shared" si="7"/>
        <v>#DIV/0!</v>
      </c>
      <c r="O17" s="623" t="e">
        <f t="shared" si="7"/>
        <v>#DIV/0!</v>
      </c>
      <c r="P17" s="623" t="e">
        <f t="shared" si="7"/>
        <v>#DIV/0!</v>
      </c>
      <c r="Q17" s="623" t="e">
        <f t="shared" si="7"/>
        <v>#DIV/0!</v>
      </c>
      <c r="R17" s="623" t="e">
        <f t="shared" si="7"/>
        <v>#DIV/0!</v>
      </c>
      <c r="S17" s="623" t="e">
        <f t="shared" si="7"/>
        <v>#DIV/0!</v>
      </c>
      <c r="T17" s="623" t="e">
        <f t="shared" si="7"/>
        <v>#DIV/0!</v>
      </c>
      <c r="U17" s="623" t="e">
        <f t="shared" si="7"/>
        <v>#DIV/0!</v>
      </c>
      <c r="V17" s="623" t="e">
        <f t="shared" si="7"/>
        <v>#DIV/0!</v>
      </c>
      <c r="W17" s="623" t="e">
        <f t="shared" si="7"/>
        <v>#DIV/0!</v>
      </c>
      <c r="X17" s="623" t="e">
        <f t="shared" si="7"/>
        <v>#DIV/0!</v>
      </c>
      <c r="Y17" s="623" t="e">
        <f t="shared" si="7"/>
        <v>#DIV/0!</v>
      </c>
      <c r="Z17" s="827" t="e">
        <f t="shared" si="7"/>
        <v>#DIV/0!</v>
      </c>
    </row>
    <row r="18" spans="1:26" ht="27" thickBot="1">
      <c r="A18" s="599" t="s">
        <v>285</v>
      </c>
      <c r="B18" s="589">
        <f>B16*B9</f>
        <v>0</v>
      </c>
      <c r="C18" s="102" t="s">
        <v>139</v>
      </c>
      <c r="D18" s="636" t="s">
        <v>289</v>
      </c>
      <c r="E18" s="793"/>
      <c r="F18" s="619">
        <f>F8</f>
        <v>1798000</v>
      </c>
      <c r="G18" s="624" t="e">
        <f>SUM(G9:G16)</f>
        <v>#DIV/0!</v>
      </c>
      <c r="H18" s="624" t="e">
        <f t="shared" ref="H18:Z18" si="8">SUM(H9:H16)</f>
        <v>#DIV/0!</v>
      </c>
      <c r="I18" s="624" t="e">
        <f t="shared" si="8"/>
        <v>#DIV/0!</v>
      </c>
      <c r="J18" s="624" t="e">
        <f t="shared" si="8"/>
        <v>#DIV/0!</v>
      </c>
      <c r="K18" s="624" t="e">
        <f t="shared" si="8"/>
        <v>#DIV/0!</v>
      </c>
      <c r="L18" s="624" t="e">
        <f t="shared" si="8"/>
        <v>#DIV/0!</v>
      </c>
      <c r="M18" s="624" t="e">
        <f t="shared" si="8"/>
        <v>#DIV/0!</v>
      </c>
      <c r="N18" s="624" t="e">
        <f t="shared" si="8"/>
        <v>#DIV/0!</v>
      </c>
      <c r="O18" s="624" t="e">
        <f t="shared" si="8"/>
        <v>#DIV/0!</v>
      </c>
      <c r="P18" s="624" t="e">
        <f t="shared" si="8"/>
        <v>#DIV/0!</v>
      </c>
      <c r="Q18" s="624" t="e">
        <f t="shared" si="8"/>
        <v>#DIV/0!</v>
      </c>
      <c r="R18" s="624" t="e">
        <f t="shared" si="8"/>
        <v>#DIV/0!</v>
      </c>
      <c r="S18" s="624" t="e">
        <f t="shared" si="8"/>
        <v>#DIV/0!</v>
      </c>
      <c r="T18" s="624" t="e">
        <f t="shared" si="8"/>
        <v>#DIV/0!</v>
      </c>
      <c r="U18" s="624" t="e">
        <f t="shared" si="8"/>
        <v>#DIV/0!</v>
      </c>
      <c r="V18" s="624" t="e">
        <f t="shared" si="8"/>
        <v>#DIV/0!</v>
      </c>
      <c r="W18" s="624" t="e">
        <f t="shared" si="8"/>
        <v>#DIV/0!</v>
      </c>
      <c r="X18" s="624" t="e">
        <f t="shared" si="8"/>
        <v>#DIV/0!</v>
      </c>
      <c r="Y18" s="624" t="e">
        <f t="shared" si="8"/>
        <v>#DIV/0!</v>
      </c>
      <c r="Z18" s="625" t="e">
        <f t="shared" si="8"/>
        <v>#DIV/0!</v>
      </c>
    </row>
    <row r="19" spans="1:26">
      <c r="A19" s="600" t="s">
        <v>273</v>
      </c>
      <c r="B19" s="590" t="e">
        <f>B18*B12</f>
        <v>#DIV/0!</v>
      </c>
      <c r="C19" s="102" t="s">
        <v>359</v>
      </c>
      <c r="D19" s="635" t="s">
        <v>390</v>
      </c>
      <c r="E19" s="819"/>
      <c r="F19" s="611"/>
      <c r="G19" s="612"/>
      <c r="H19" s="612"/>
      <c r="I19" s="612"/>
      <c r="J19" s="612"/>
      <c r="K19" s="612"/>
      <c r="L19" s="612"/>
      <c r="M19" s="612"/>
      <c r="N19" s="612"/>
      <c r="O19" s="612"/>
      <c r="P19" s="612"/>
      <c r="Q19" s="612"/>
      <c r="R19" s="612"/>
      <c r="S19" s="612"/>
      <c r="T19" s="612"/>
      <c r="U19" s="612"/>
      <c r="V19" s="612"/>
      <c r="W19" s="612"/>
      <c r="X19" s="612"/>
      <c r="Y19" s="612"/>
      <c r="Z19" s="173"/>
    </row>
    <row r="20" spans="1:26" ht="26.4">
      <c r="A20" s="592" t="s">
        <v>360</v>
      </c>
      <c r="B20" s="92">
        <f>使用者输入值!B37</f>
        <v>0</v>
      </c>
      <c r="C20" s="102" t="s">
        <v>357</v>
      </c>
      <c r="D20" s="637" t="s">
        <v>368</v>
      </c>
      <c r="E20" s="794">
        <f>通用假设!B44</f>
        <v>5.0000000000000001E-3</v>
      </c>
      <c r="F20" s="142"/>
      <c r="G20" s="626" t="e">
        <f>B33</f>
        <v>#DIV/0!</v>
      </c>
      <c r="H20" s="626" t="e">
        <f>G20*(1+$E$20)</f>
        <v>#DIV/0!</v>
      </c>
      <c r="I20" s="626" t="e">
        <f>H20*(1+$E$20)</f>
        <v>#DIV/0!</v>
      </c>
      <c r="J20" s="626" t="e">
        <f>I20*(1+$E$20)</f>
        <v>#DIV/0!</v>
      </c>
      <c r="K20" s="626" t="e">
        <f t="shared" ref="K20:Z20" si="9">J20*(1+$E$20)</f>
        <v>#DIV/0!</v>
      </c>
      <c r="L20" s="626" t="e">
        <f t="shared" si="9"/>
        <v>#DIV/0!</v>
      </c>
      <c r="M20" s="626" t="e">
        <f t="shared" si="9"/>
        <v>#DIV/0!</v>
      </c>
      <c r="N20" s="626" t="e">
        <f t="shared" si="9"/>
        <v>#DIV/0!</v>
      </c>
      <c r="O20" s="626" t="e">
        <f t="shared" si="9"/>
        <v>#DIV/0!</v>
      </c>
      <c r="P20" s="626" t="e">
        <f t="shared" si="9"/>
        <v>#DIV/0!</v>
      </c>
      <c r="Q20" s="626" t="e">
        <f t="shared" si="9"/>
        <v>#DIV/0!</v>
      </c>
      <c r="R20" s="626" t="e">
        <f t="shared" si="9"/>
        <v>#DIV/0!</v>
      </c>
      <c r="S20" s="626" t="e">
        <f t="shared" si="9"/>
        <v>#DIV/0!</v>
      </c>
      <c r="T20" s="626" t="e">
        <f t="shared" si="9"/>
        <v>#DIV/0!</v>
      </c>
      <c r="U20" s="626" t="e">
        <f t="shared" si="9"/>
        <v>#DIV/0!</v>
      </c>
      <c r="V20" s="626" t="e">
        <f t="shared" si="9"/>
        <v>#DIV/0!</v>
      </c>
      <c r="W20" s="626" t="e">
        <f t="shared" si="9"/>
        <v>#DIV/0!</v>
      </c>
      <c r="X20" s="626" t="e">
        <f t="shared" si="9"/>
        <v>#DIV/0!</v>
      </c>
      <c r="Y20" s="626" t="e">
        <f t="shared" si="9"/>
        <v>#DIV/0!</v>
      </c>
      <c r="Z20" s="627" t="e">
        <f t="shared" si="9"/>
        <v>#DIV/0!</v>
      </c>
    </row>
    <row r="21" spans="1:26" ht="26.4">
      <c r="A21" s="599" t="s">
        <v>361</v>
      </c>
      <c r="B21" s="697">
        <f>使用者输入值!B36</f>
        <v>0</v>
      </c>
      <c r="D21" s="637" t="s">
        <v>523</v>
      </c>
      <c r="E21" s="794">
        <f>通用假设!B47</f>
        <v>5.0000000000000001E-3</v>
      </c>
      <c r="F21" s="142"/>
      <c r="G21" s="621" t="e">
        <f>B34</f>
        <v>#DIV/0!</v>
      </c>
      <c r="H21" s="626" t="e">
        <f>G21*(1+$E$21)</f>
        <v>#DIV/0!</v>
      </c>
      <c r="I21" s="626" t="e">
        <f t="shared" ref="I21:Z21" si="10">H21*(1+$E$21)</f>
        <v>#DIV/0!</v>
      </c>
      <c r="J21" s="626" t="e">
        <f t="shared" si="10"/>
        <v>#DIV/0!</v>
      </c>
      <c r="K21" s="626" t="e">
        <f t="shared" si="10"/>
        <v>#DIV/0!</v>
      </c>
      <c r="L21" s="626" t="e">
        <f t="shared" si="10"/>
        <v>#DIV/0!</v>
      </c>
      <c r="M21" s="626" t="e">
        <f t="shared" si="10"/>
        <v>#DIV/0!</v>
      </c>
      <c r="N21" s="626" t="e">
        <f t="shared" si="10"/>
        <v>#DIV/0!</v>
      </c>
      <c r="O21" s="626" t="e">
        <f t="shared" si="10"/>
        <v>#DIV/0!</v>
      </c>
      <c r="P21" s="626" t="e">
        <f t="shared" si="10"/>
        <v>#DIV/0!</v>
      </c>
      <c r="Q21" s="626" t="e">
        <f t="shared" si="10"/>
        <v>#DIV/0!</v>
      </c>
      <c r="R21" s="626" t="e">
        <f t="shared" si="10"/>
        <v>#DIV/0!</v>
      </c>
      <c r="S21" s="626" t="e">
        <f t="shared" si="10"/>
        <v>#DIV/0!</v>
      </c>
      <c r="T21" s="626" t="e">
        <f t="shared" si="10"/>
        <v>#DIV/0!</v>
      </c>
      <c r="U21" s="626" t="e">
        <f t="shared" si="10"/>
        <v>#DIV/0!</v>
      </c>
      <c r="V21" s="626" t="e">
        <f t="shared" si="10"/>
        <v>#DIV/0!</v>
      </c>
      <c r="W21" s="626" t="e">
        <f t="shared" si="10"/>
        <v>#DIV/0!</v>
      </c>
      <c r="X21" s="626" t="e">
        <f t="shared" si="10"/>
        <v>#DIV/0!</v>
      </c>
      <c r="Y21" s="626" t="e">
        <f>X21*(1+$E$21)</f>
        <v>#DIV/0!</v>
      </c>
      <c r="Z21" s="627" t="e">
        <f t="shared" si="10"/>
        <v>#DIV/0!</v>
      </c>
    </row>
    <row r="22" spans="1:26" ht="40.200000000000003" thickBot="1">
      <c r="A22" s="601" t="s">
        <v>362</v>
      </c>
      <c r="B22" s="587" t="e">
        <f>-PMT(B21,B20,B17,0,0)</f>
        <v>#DIV/0!</v>
      </c>
      <c r="C22" s="102" t="s">
        <v>363</v>
      </c>
      <c r="D22" s="637" t="str">
        <f>A36</f>
        <v>Annuity of Governemnt financial incentive to cement plants for the use of sewage sludge</v>
      </c>
      <c r="E22" s="730"/>
      <c r="F22" s="142"/>
      <c r="G22" s="621" t="e">
        <f t="shared" ref="G22:Z22" si="11">$B$36</f>
        <v>#DIV/0!</v>
      </c>
      <c r="H22" s="621" t="e">
        <f t="shared" si="11"/>
        <v>#DIV/0!</v>
      </c>
      <c r="I22" s="621" t="e">
        <f t="shared" si="11"/>
        <v>#DIV/0!</v>
      </c>
      <c r="J22" s="621" t="e">
        <f t="shared" si="11"/>
        <v>#DIV/0!</v>
      </c>
      <c r="K22" s="621" t="e">
        <f t="shared" si="11"/>
        <v>#DIV/0!</v>
      </c>
      <c r="L22" s="621" t="e">
        <f t="shared" si="11"/>
        <v>#DIV/0!</v>
      </c>
      <c r="M22" s="621" t="e">
        <f t="shared" si="11"/>
        <v>#DIV/0!</v>
      </c>
      <c r="N22" s="621" t="e">
        <f t="shared" si="11"/>
        <v>#DIV/0!</v>
      </c>
      <c r="O22" s="621" t="e">
        <f t="shared" si="11"/>
        <v>#DIV/0!</v>
      </c>
      <c r="P22" s="621" t="e">
        <f t="shared" si="11"/>
        <v>#DIV/0!</v>
      </c>
      <c r="Q22" s="621" t="e">
        <f t="shared" si="11"/>
        <v>#DIV/0!</v>
      </c>
      <c r="R22" s="621" t="e">
        <f t="shared" si="11"/>
        <v>#DIV/0!</v>
      </c>
      <c r="S22" s="621" t="e">
        <f t="shared" si="11"/>
        <v>#DIV/0!</v>
      </c>
      <c r="T22" s="621" t="e">
        <f t="shared" si="11"/>
        <v>#DIV/0!</v>
      </c>
      <c r="U22" s="621" t="e">
        <f t="shared" si="11"/>
        <v>#DIV/0!</v>
      </c>
      <c r="V22" s="621" t="e">
        <f t="shared" si="11"/>
        <v>#DIV/0!</v>
      </c>
      <c r="W22" s="621" t="e">
        <f t="shared" si="11"/>
        <v>#DIV/0!</v>
      </c>
      <c r="X22" s="621" t="e">
        <f t="shared" si="11"/>
        <v>#DIV/0!</v>
      </c>
      <c r="Y22" s="621" t="e">
        <f t="shared" si="11"/>
        <v>#DIV/0!</v>
      </c>
      <c r="Z22" s="622" t="e">
        <f t="shared" si="11"/>
        <v>#DIV/0!</v>
      </c>
    </row>
    <row r="23" spans="1:26" ht="13.8" thickBot="1">
      <c r="A23" s="581" t="s">
        <v>367</v>
      </c>
      <c r="B23" s="580"/>
      <c r="D23" s="820" t="s">
        <v>520</v>
      </c>
      <c r="E23" s="821"/>
      <c r="F23" s="628">
        <f>-F8</f>
        <v>-1798000</v>
      </c>
      <c r="G23" s="629" t="e">
        <f>SUM(G20:G22)-G17</f>
        <v>#DIV/0!</v>
      </c>
      <c r="H23" s="629" t="e">
        <f t="shared" ref="H23:Z23" si="12">SUM(H20:H22)-H17</f>
        <v>#DIV/0!</v>
      </c>
      <c r="I23" s="629" t="e">
        <f t="shared" si="12"/>
        <v>#DIV/0!</v>
      </c>
      <c r="J23" s="629" t="e">
        <f t="shared" si="12"/>
        <v>#DIV/0!</v>
      </c>
      <c r="K23" s="629" t="e">
        <f t="shared" si="12"/>
        <v>#DIV/0!</v>
      </c>
      <c r="L23" s="629" t="e">
        <f t="shared" si="12"/>
        <v>#DIV/0!</v>
      </c>
      <c r="M23" s="629" t="e">
        <f t="shared" si="12"/>
        <v>#DIV/0!</v>
      </c>
      <c r="N23" s="629" t="e">
        <f t="shared" si="12"/>
        <v>#DIV/0!</v>
      </c>
      <c r="O23" s="629" t="e">
        <f t="shared" si="12"/>
        <v>#DIV/0!</v>
      </c>
      <c r="P23" s="629" t="e">
        <f t="shared" si="12"/>
        <v>#DIV/0!</v>
      </c>
      <c r="Q23" s="629" t="e">
        <f t="shared" si="12"/>
        <v>#DIV/0!</v>
      </c>
      <c r="R23" s="629" t="e">
        <f t="shared" si="12"/>
        <v>#DIV/0!</v>
      </c>
      <c r="S23" s="629" t="e">
        <f t="shared" si="12"/>
        <v>#DIV/0!</v>
      </c>
      <c r="T23" s="629" t="e">
        <f t="shared" si="12"/>
        <v>#DIV/0!</v>
      </c>
      <c r="U23" s="629" t="e">
        <f t="shared" si="12"/>
        <v>#DIV/0!</v>
      </c>
      <c r="V23" s="629" t="e">
        <f t="shared" si="12"/>
        <v>#DIV/0!</v>
      </c>
      <c r="W23" s="629" t="e">
        <f t="shared" si="12"/>
        <v>#DIV/0!</v>
      </c>
      <c r="X23" s="629" t="e">
        <f t="shared" si="12"/>
        <v>#DIV/0!</v>
      </c>
      <c r="Y23" s="629" t="e">
        <f t="shared" si="12"/>
        <v>#DIV/0!</v>
      </c>
      <c r="Z23" s="657" t="e">
        <f t="shared" si="12"/>
        <v>#DIV/0!</v>
      </c>
    </row>
    <row r="24" spans="1:26">
      <c r="A24" s="602" t="s">
        <v>365</v>
      </c>
      <c r="B24" s="94">
        <f>Treatment_Dewatering!B25</f>
        <v>0</v>
      </c>
      <c r="C24" s="102" t="s">
        <v>363</v>
      </c>
      <c r="D24" s="818" t="s">
        <v>514</v>
      </c>
      <c r="E24" s="630" t="e">
        <f>NPV($B$10,F23:Z23)</f>
        <v>#DIV/0!</v>
      </c>
      <c r="F24" s="255"/>
      <c r="G24" s="255"/>
      <c r="H24" s="255"/>
      <c r="I24" s="255"/>
      <c r="J24" s="255"/>
      <c r="K24" s="255"/>
      <c r="L24" s="255"/>
      <c r="M24" s="255"/>
      <c r="N24" s="255"/>
      <c r="O24" s="255"/>
      <c r="P24" s="255"/>
      <c r="Q24" s="255"/>
      <c r="R24" s="255"/>
      <c r="S24" s="255"/>
      <c r="T24" s="255"/>
      <c r="U24" s="255"/>
      <c r="V24" s="255"/>
      <c r="W24" s="255"/>
      <c r="X24" s="255"/>
      <c r="Y24" s="255"/>
      <c r="Z24" s="255"/>
    </row>
    <row r="25" spans="1:26" ht="26.4">
      <c r="A25" s="603" t="s">
        <v>422</v>
      </c>
      <c r="B25" s="94"/>
      <c r="C25" s="102" t="s">
        <v>363</v>
      </c>
      <c r="D25" s="783" t="s">
        <v>515</v>
      </c>
      <c r="E25" s="632" t="e">
        <f>IRR(F23:Z23,$B$10)</f>
        <v>#VALUE!</v>
      </c>
      <c r="F25" s="255"/>
      <c r="G25" s="255"/>
      <c r="H25" s="255"/>
      <c r="I25" s="255"/>
      <c r="J25" s="255"/>
      <c r="K25" s="255"/>
      <c r="L25" s="255"/>
      <c r="M25" s="255"/>
      <c r="N25" s="255"/>
      <c r="O25" s="255"/>
      <c r="P25" s="255"/>
      <c r="Q25" s="255"/>
      <c r="R25" s="255"/>
      <c r="S25" s="255"/>
      <c r="T25" s="255"/>
      <c r="U25" s="255"/>
      <c r="V25" s="255"/>
      <c r="W25" s="255"/>
      <c r="X25" s="255"/>
      <c r="Y25" s="255"/>
      <c r="Z25" s="255"/>
    </row>
    <row r="26" spans="1:26" ht="40.5" customHeight="1">
      <c r="A26" s="602" t="s">
        <v>364</v>
      </c>
      <c r="B26" s="94" t="e">
        <f>Treatment_Dewatering!B22</f>
        <v>#DIV/0!</v>
      </c>
      <c r="C26" s="102" t="s">
        <v>363</v>
      </c>
      <c r="D26" s="608"/>
      <c r="E26" s="255"/>
      <c r="F26" s="255"/>
      <c r="G26" s="255"/>
      <c r="H26" s="255"/>
      <c r="I26" s="255"/>
      <c r="J26" s="255"/>
      <c r="K26" s="255"/>
      <c r="L26" s="255"/>
      <c r="M26" s="255"/>
      <c r="N26" s="255"/>
      <c r="O26" s="255"/>
      <c r="P26" s="255"/>
      <c r="Q26" s="255"/>
      <c r="R26" s="255"/>
      <c r="S26" s="255"/>
      <c r="T26" s="255"/>
      <c r="U26" s="255"/>
      <c r="V26" s="255"/>
      <c r="W26" s="255"/>
      <c r="X26" s="255"/>
      <c r="Y26" s="255"/>
      <c r="Z26" s="255"/>
    </row>
    <row r="27" spans="1:26" ht="39.6">
      <c r="A27" s="604" t="s">
        <v>423</v>
      </c>
      <c r="B27" s="94">
        <f>'Cement Plant_Envr Profiles'!C33*使用者输入值!B24</f>
        <v>0</v>
      </c>
      <c r="C27" s="102" t="s">
        <v>363</v>
      </c>
      <c r="D27" s="608"/>
      <c r="E27" s="255"/>
      <c r="F27" s="255"/>
      <c r="G27" s="255"/>
      <c r="H27" s="255"/>
      <c r="I27" s="255"/>
      <c r="J27" s="255"/>
      <c r="K27" s="255"/>
      <c r="L27" s="255"/>
      <c r="M27" s="255"/>
      <c r="N27" s="255"/>
      <c r="O27" s="255"/>
      <c r="P27" s="255"/>
      <c r="Q27" s="255"/>
      <c r="R27" s="255"/>
      <c r="S27" s="255"/>
      <c r="T27" s="255"/>
      <c r="U27" s="255"/>
      <c r="V27" s="255"/>
      <c r="W27" s="255"/>
      <c r="X27" s="255"/>
      <c r="Y27" s="255"/>
      <c r="Z27" s="255"/>
    </row>
    <row r="28" spans="1:26" ht="39.6">
      <c r="A28" s="604" t="s">
        <v>424</v>
      </c>
      <c r="B28" s="94">
        <f>'Cement Plant_Envr Profiles'!C34*使用者输入值!B27</f>
        <v>0</v>
      </c>
      <c r="C28" s="102" t="s">
        <v>363</v>
      </c>
      <c r="D28" s="608"/>
      <c r="E28" s="255"/>
      <c r="F28" s="255"/>
      <c r="G28" s="255"/>
      <c r="H28" s="255"/>
      <c r="I28" s="255"/>
      <c r="J28" s="255"/>
      <c r="K28" s="255"/>
      <c r="L28" s="255"/>
      <c r="M28" s="255"/>
      <c r="N28" s="255"/>
      <c r="O28" s="255"/>
      <c r="P28" s="255"/>
      <c r="Q28" s="255"/>
      <c r="R28" s="255"/>
      <c r="S28" s="255"/>
      <c r="T28" s="255"/>
      <c r="U28" s="255"/>
      <c r="V28" s="255"/>
      <c r="W28" s="255"/>
      <c r="X28" s="255"/>
      <c r="Y28" s="255"/>
      <c r="Z28" s="255"/>
    </row>
    <row r="29" spans="1:26">
      <c r="A29" s="602" t="s">
        <v>366</v>
      </c>
      <c r="B29" s="94" t="e">
        <f>'Sludge Transportation'!B18</f>
        <v>#DIV/0!</v>
      </c>
      <c r="C29" s="102" t="s">
        <v>363</v>
      </c>
      <c r="D29" s="608"/>
      <c r="E29" s="255"/>
      <c r="F29" s="255"/>
      <c r="G29" s="255"/>
      <c r="H29" s="255"/>
      <c r="I29" s="255"/>
      <c r="J29" s="255"/>
      <c r="K29" s="255"/>
      <c r="L29" s="255"/>
      <c r="M29" s="255"/>
      <c r="N29" s="255"/>
      <c r="O29" s="255"/>
      <c r="P29" s="255"/>
      <c r="Q29" s="255"/>
      <c r="R29" s="255"/>
      <c r="S29" s="255"/>
      <c r="T29" s="255"/>
      <c r="U29" s="255"/>
      <c r="V29" s="255"/>
      <c r="W29" s="255"/>
      <c r="X29" s="255"/>
      <c r="Y29" s="255"/>
      <c r="Z29" s="255"/>
    </row>
    <row r="30" spans="1:26" ht="27" thickBot="1">
      <c r="A30" s="605" t="s">
        <v>380</v>
      </c>
      <c r="B30" s="587" t="e">
        <f>SUM(B24:B29)</f>
        <v>#DIV/0!</v>
      </c>
      <c r="C30" s="102" t="s">
        <v>363</v>
      </c>
      <c r="D30" s="608"/>
      <c r="E30" s="255"/>
      <c r="F30" s="255"/>
      <c r="G30" s="255"/>
      <c r="H30" s="255"/>
      <c r="I30" s="255"/>
      <c r="J30" s="255"/>
      <c r="K30" s="255"/>
      <c r="L30" s="255"/>
      <c r="M30" s="255"/>
      <c r="N30" s="255"/>
      <c r="O30" s="255"/>
      <c r="P30" s="255"/>
      <c r="Q30" s="255"/>
      <c r="R30" s="255"/>
      <c r="S30" s="255"/>
      <c r="T30" s="255"/>
      <c r="U30" s="255"/>
      <c r="V30" s="255"/>
      <c r="W30" s="255"/>
      <c r="X30" s="255"/>
      <c r="Y30" s="255"/>
      <c r="Z30" s="255"/>
    </row>
    <row r="31" spans="1:26" ht="13.8" thickBot="1">
      <c r="A31" s="606"/>
      <c r="B31" s="111"/>
      <c r="D31" s="608"/>
      <c r="E31" s="255"/>
      <c r="F31" s="255"/>
      <c r="G31" s="255"/>
      <c r="H31" s="255"/>
      <c r="I31" s="255"/>
      <c r="J31" s="255"/>
      <c r="K31" s="255"/>
      <c r="L31" s="255"/>
      <c r="M31" s="255"/>
      <c r="N31" s="255"/>
      <c r="O31" s="255"/>
      <c r="P31" s="255"/>
      <c r="Q31" s="255"/>
      <c r="R31" s="255"/>
      <c r="S31" s="255"/>
      <c r="T31" s="255"/>
      <c r="U31" s="255"/>
      <c r="V31" s="255"/>
      <c r="W31" s="255"/>
      <c r="X31" s="255"/>
      <c r="Y31" s="255"/>
      <c r="Z31" s="255"/>
    </row>
    <row r="32" spans="1:26">
      <c r="A32" s="581" t="s">
        <v>291</v>
      </c>
      <c r="B32" s="580"/>
      <c r="D32" s="608"/>
      <c r="E32" s="255"/>
      <c r="F32" s="255"/>
      <c r="G32" s="255"/>
      <c r="H32" s="255"/>
      <c r="I32" s="255"/>
      <c r="J32" s="255"/>
      <c r="K32" s="255"/>
      <c r="L32" s="255"/>
      <c r="M32" s="255"/>
      <c r="N32" s="255"/>
      <c r="O32" s="255"/>
      <c r="P32" s="255"/>
      <c r="Q32" s="255"/>
      <c r="R32" s="255"/>
      <c r="S32" s="255"/>
      <c r="T32" s="255"/>
      <c r="U32" s="255"/>
      <c r="V32" s="255"/>
      <c r="W32" s="255"/>
      <c r="X32" s="255"/>
      <c r="Y32" s="255"/>
      <c r="Z32" s="255"/>
    </row>
    <row r="33" spans="1:26" ht="26.4">
      <c r="A33" s="637" t="s">
        <v>382</v>
      </c>
      <c r="B33" s="94" t="e">
        <f>'End Use in Cement'!K23</f>
        <v>#DIV/0!</v>
      </c>
      <c r="C33" s="102" t="s">
        <v>204</v>
      </c>
      <c r="D33" s="608"/>
      <c r="E33" s="255"/>
      <c r="F33" s="255"/>
      <c r="G33" s="255"/>
      <c r="H33" s="255"/>
      <c r="I33" s="255"/>
      <c r="J33" s="255"/>
      <c r="K33" s="255"/>
      <c r="L33" s="255"/>
      <c r="M33" s="255"/>
      <c r="N33" s="255"/>
      <c r="O33" s="255"/>
      <c r="P33" s="255"/>
      <c r="Q33" s="255"/>
      <c r="R33" s="255"/>
      <c r="S33" s="255"/>
      <c r="T33" s="255"/>
      <c r="U33" s="255"/>
      <c r="V33" s="255"/>
      <c r="W33" s="255"/>
      <c r="X33" s="255"/>
      <c r="Y33" s="255"/>
      <c r="Z33" s="255"/>
    </row>
    <row r="34" spans="1:26" ht="29.4" customHeight="1">
      <c r="A34" s="637" t="s">
        <v>523</v>
      </c>
      <c r="B34" s="94" t="e">
        <f>使用者输入值!$B$26*使用者输入值!$B$31*'End Use in Cement'!$C$14</f>
        <v>#DIV/0!</v>
      </c>
      <c r="C34" s="102" t="s">
        <v>204</v>
      </c>
      <c r="D34" s="608"/>
      <c r="E34" s="255"/>
      <c r="F34" s="255"/>
      <c r="G34" s="255"/>
      <c r="H34" s="255"/>
      <c r="I34" s="255"/>
      <c r="J34" s="255"/>
      <c r="K34" s="255"/>
      <c r="L34" s="255"/>
      <c r="M34" s="255"/>
      <c r="N34" s="255"/>
      <c r="O34" s="255"/>
      <c r="P34" s="255"/>
      <c r="Q34" s="255"/>
      <c r="R34" s="255"/>
      <c r="S34" s="255"/>
      <c r="T34" s="255"/>
      <c r="U34" s="255"/>
      <c r="V34" s="255"/>
      <c r="W34" s="255"/>
      <c r="X34" s="255"/>
      <c r="Y34" s="255"/>
      <c r="Z34" s="255"/>
    </row>
    <row r="35" spans="1:26" ht="40.5" customHeight="1">
      <c r="A35" s="637" t="str">
        <f>使用者输入值!A40</f>
        <v>政府对运用污水污泥的水泥厂提供的财务奖励</v>
      </c>
      <c r="B35" s="94" t="e">
        <f>使用者输入值!$B$40*使用者输入值!$B$31*'End Use in Cement'!$C$14</f>
        <v>#DIV/0!</v>
      </c>
      <c r="C35" s="102" t="s">
        <v>139</v>
      </c>
      <c r="D35" s="608"/>
      <c r="E35" s="255"/>
      <c r="F35" s="255"/>
      <c r="G35" s="255"/>
      <c r="H35" s="255"/>
      <c r="I35" s="255"/>
      <c r="J35" s="255"/>
      <c r="K35" s="255"/>
      <c r="L35" s="255"/>
      <c r="M35" s="255"/>
      <c r="N35" s="255"/>
      <c r="O35" s="255"/>
      <c r="P35" s="255"/>
      <c r="Q35" s="255"/>
      <c r="R35" s="255"/>
      <c r="S35" s="255"/>
      <c r="T35" s="255"/>
      <c r="U35" s="255"/>
      <c r="V35" s="255"/>
      <c r="W35" s="255"/>
      <c r="X35" s="255"/>
      <c r="Y35" s="255"/>
      <c r="Z35" s="255"/>
    </row>
    <row r="36" spans="1:26" ht="60" customHeight="1">
      <c r="A36" s="637" t="s">
        <v>506</v>
      </c>
      <c r="B36" s="622" t="e">
        <f>B35*B12</f>
        <v>#DIV/0!</v>
      </c>
      <c r="C36" s="102" t="s">
        <v>204</v>
      </c>
      <c r="D36" s="608"/>
      <c r="E36" s="255"/>
      <c r="F36" s="255"/>
      <c r="G36" s="255"/>
      <c r="H36" s="255"/>
      <c r="I36" s="255"/>
      <c r="J36" s="255"/>
      <c r="K36" s="255"/>
      <c r="L36" s="255"/>
      <c r="M36" s="255"/>
      <c r="N36" s="255"/>
      <c r="O36" s="255"/>
      <c r="P36" s="255"/>
      <c r="Q36" s="255"/>
      <c r="R36" s="255"/>
      <c r="S36" s="255"/>
      <c r="T36" s="255"/>
      <c r="U36" s="255"/>
      <c r="V36" s="255"/>
      <c r="W36" s="255"/>
      <c r="X36" s="255"/>
      <c r="Y36" s="255"/>
      <c r="Z36" s="255"/>
    </row>
    <row r="37" spans="1:26" ht="13.8" thickBot="1">
      <c r="A37" s="735" t="s">
        <v>489</v>
      </c>
      <c r="B37" s="587" t="e">
        <f>B33+B34+B36</f>
        <v>#DIV/0!</v>
      </c>
      <c r="C37" s="102" t="s">
        <v>204</v>
      </c>
      <c r="D37" s="608"/>
      <c r="E37" s="255"/>
      <c r="F37" s="255"/>
      <c r="G37" s="255"/>
      <c r="H37" s="255"/>
      <c r="I37" s="255"/>
      <c r="J37" s="255"/>
      <c r="K37" s="255"/>
      <c r="L37" s="255"/>
      <c r="M37" s="255"/>
      <c r="N37" s="255"/>
      <c r="O37" s="255"/>
      <c r="P37" s="255"/>
      <c r="Q37" s="255"/>
      <c r="R37" s="255"/>
      <c r="S37" s="255"/>
      <c r="T37" s="255"/>
      <c r="U37" s="255"/>
      <c r="V37" s="255"/>
      <c r="W37" s="255"/>
      <c r="X37" s="255"/>
      <c r="Y37" s="255"/>
      <c r="Z37" s="255"/>
    </row>
    <row r="38" spans="1:26" s="254" customFormat="1">
      <c r="A38" s="608"/>
      <c r="B38" s="255"/>
      <c r="C38" s="292"/>
      <c r="D38" s="608"/>
      <c r="E38" s="255"/>
      <c r="F38" s="255"/>
      <c r="G38" s="255"/>
      <c r="H38" s="255"/>
      <c r="I38" s="255"/>
      <c r="J38" s="255"/>
      <c r="K38" s="255"/>
      <c r="L38" s="255"/>
      <c r="M38" s="255"/>
      <c r="N38" s="255"/>
      <c r="O38" s="255"/>
      <c r="P38" s="255"/>
      <c r="Q38" s="255"/>
      <c r="R38" s="255"/>
      <c r="S38" s="255"/>
      <c r="T38" s="255"/>
      <c r="U38" s="255"/>
      <c r="V38" s="255"/>
      <c r="W38" s="255"/>
      <c r="X38" s="255"/>
      <c r="Y38" s="255"/>
      <c r="Z38" s="255"/>
    </row>
    <row r="39" spans="1:26" s="254" customFormat="1">
      <c r="A39" s="608"/>
      <c r="B39" s="255"/>
      <c r="C39" s="292"/>
      <c r="D39" s="608"/>
      <c r="E39" s="255"/>
      <c r="F39" s="255"/>
      <c r="G39" s="255"/>
      <c r="H39" s="255"/>
      <c r="I39" s="255"/>
      <c r="J39" s="255"/>
      <c r="K39" s="255"/>
      <c r="L39" s="255"/>
      <c r="M39" s="255"/>
      <c r="N39" s="255"/>
      <c r="O39" s="255"/>
      <c r="P39" s="255"/>
      <c r="Q39" s="255"/>
      <c r="R39" s="255"/>
      <c r="S39" s="255"/>
      <c r="T39" s="255"/>
      <c r="U39" s="255"/>
      <c r="V39" s="255"/>
      <c r="W39" s="255"/>
      <c r="X39" s="255"/>
      <c r="Y39" s="255"/>
      <c r="Z39" s="255"/>
    </row>
    <row r="40" spans="1:26" s="254" customFormat="1">
      <c r="A40" s="608"/>
      <c r="B40" s="255"/>
      <c r="C40" s="292"/>
      <c r="D40" s="608"/>
      <c r="E40" s="255"/>
      <c r="F40" s="255"/>
      <c r="G40" s="255"/>
      <c r="H40" s="255"/>
      <c r="I40" s="255"/>
      <c r="J40" s="255"/>
      <c r="K40" s="255"/>
      <c r="L40" s="255"/>
      <c r="M40" s="255"/>
      <c r="N40" s="255"/>
      <c r="O40" s="255"/>
      <c r="P40" s="255"/>
      <c r="Q40" s="255"/>
      <c r="R40" s="255"/>
      <c r="S40" s="255"/>
      <c r="T40" s="255"/>
      <c r="U40" s="255"/>
      <c r="V40" s="255"/>
      <c r="W40" s="255"/>
      <c r="X40" s="255"/>
      <c r="Y40" s="255"/>
      <c r="Z40" s="255"/>
    </row>
    <row r="41" spans="1:26" s="254" customFormat="1">
      <c r="A41" s="608"/>
      <c r="B41" s="255"/>
      <c r="C41" s="292"/>
      <c r="D41" s="608"/>
      <c r="E41" s="255"/>
      <c r="F41" s="255"/>
      <c r="G41" s="255"/>
      <c r="H41" s="255"/>
      <c r="I41" s="255"/>
      <c r="J41" s="255"/>
      <c r="K41" s="255"/>
      <c r="L41" s="255"/>
      <c r="M41" s="255"/>
      <c r="N41" s="255"/>
      <c r="O41" s="255"/>
      <c r="P41" s="255"/>
      <c r="Q41" s="255"/>
      <c r="R41" s="255"/>
      <c r="S41" s="255"/>
      <c r="T41" s="255"/>
      <c r="U41" s="255"/>
      <c r="V41" s="255"/>
      <c r="W41" s="255"/>
      <c r="X41" s="255"/>
      <c r="Y41" s="255"/>
      <c r="Z41" s="255"/>
    </row>
    <row r="42" spans="1:26" s="254" customFormat="1">
      <c r="A42" s="608"/>
      <c r="B42" s="255"/>
      <c r="C42" s="292"/>
      <c r="D42" s="608"/>
      <c r="E42" s="255"/>
      <c r="F42" s="255"/>
      <c r="G42" s="255"/>
      <c r="H42" s="255"/>
      <c r="I42" s="255"/>
      <c r="J42" s="255"/>
      <c r="K42" s="255"/>
      <c r="L42" s="255"/>
      <c r="M42" s="255"/>
      <c r="N42" s="255"/>
      <c r="O42" s="255"/>
      <c r="P42" s="255"/>
      <c r="Q42" s="255"/>
      <c r="R42" s="255"/>
      <c r="S42" s="255"/>
      <c r="T42" s="255"/>
      <c r="U42" s="255"/>
      <c r="V42" s="255"/>
      <c r="W42" s="255"/>
      <c r="X42" s="255"/>
      <c r="Y42" s="255"/>
      <c r="Z42" s="255"/>
    </row>
    <row r="43" spans="1:26" s="254" customFormat="1">
      <c r="A43" s="608"/>
      <c r="B43" s="255"/>
      <c r="C43" s="292"/>
      <c r="D43" s="608"/>
      <c r="E43" s="255"/>
      <c r="F43" s="255"/>
      <c r="G43" s="255"/>
      <c r="H43" s="255"/>
      <c r="I43" s="255"/>
      <c r="J43" s="255"/>
      <c r="K43" s="255"/>
      <c r="L43" s="255"/>
      <c r="M43" s="255"/>
      <c r="N43" s="255"/>
      <c r="O43" s="255"/>
      <c r="P43" s="255"/>
      <c r="Q43" s="255"/>
      <c r="R43" s="255"/>
      <c r="S43" s="255"/>
      <c r="T43" s="255"/>
      <c r="U43" s="255"/>
      <c r="V43" s="255"/>
      <c r="W43" s="255"/>
      <c r="X43" s="255"/>
      <c r="Y43" s="255"/>
      <c r="Z43" s="255"/>
    </row>
    <row r="44" spans="1:26" s="254" customFormat="1">
      <c r="A44" s="608"/>
      <c r="B44" s="255"/>
      <c r="C44" s="292"/>
      <c r="D44" s="608"/>
      <c r="E44" s="255"/>
      <c r="F44" s="255"/>
      <c r="G44" s="255"/>
      <c r="H44" s="255"/>
      <c r="I44" s="255"/>
      <c r="J44" s="255"/>
      <c r="K44" s="255"/>
      <c r="L44" s="255"/>
      <c r="M44" s="255"/>
      <c r="N44" s="255"/>
      <c r="O44" s="255"/>
      <c r="P44" s="255"/>
      <c r="Q44" s="255"/>
      <c r="R44" s="255"/>
      <c r="S44" s="255"/>
      <c r="T44" s="255"/>
      <c r="U44" s="255"/>
      <c r="V44" s="255"/>
      <c r="W44" s="255"/>
      <c r="X44" s="255"/>
      <c r="Y44" s="255"/>
      <c r="Z44" s="255"/>
    </row>
    <row r="45" spans="1:26" s="254" customFormat="1">
      <c r="A45" s="608"/>
      <c r="B45" s="255"/>
      <c r="C45" s="292"/>
      <c r="D45" s="608"/>
      <c r="E45" s="255"/>
      <c r="F45" s="255"/>
      <c r="G45" s="255"/>
      <c r="H45" s="255"/>
      <c r="I45" s="255"/>
      <c r="J45" s="255"/>
      <c r="K45" s="255"/>
      <c r="L45" s="255"/>
      <c r="M45" s="255"/>
      <c r="N45" s="255"/>
      <c r="O45" s="255"/>
      <c r="P45" s="255"/>
      <c r="Q45" s="255"/>
      <c r="R45" s="255"/>
      <c r="S45" s="255"/>
      <c r="T45" s="255"/>
      <c r="U45" s="255"/>
      <c r="V45" s="255"/>
      <c r="W45" s="255"/>
      <c r="X45" s="255"/>
      <c r="Y45" s="255"/>
      <c r="Z45" s="255"/>
    </row>
    <row r="46" spans="1:26" s="254" customFormat="1">
      <c r="A46" s="608"/>
      <c r="B46" s="255"/>
      <c r="C46" s="292"/>
      <c r="D46" s="608"/>
      <c r="E46" s="255"/>
      <c r="F46" s="255"/>
      <c r="G46" s="255"/>
      <c r="H46" s="255"/>
      <c r="I46" s="255"/>
      <c r="J46" s="255"/>
      <c r="K46" s="255"/>
      <c r="L46" s="255"/>
      <c r="M46" s="255"/>
      <c r="N46" s="255"/>
      <c r="O46" s="255"/>
      <c r="P46" s="255"/>
      <c r="Q46" s="255"/>
      <c r="R46" s="255"/>
      <c r="S46" s="255"/>
      <c r="T46" s="255"/>
      <c r="U46" s="255"/>
      <c r="V46" s="255"/>
      <c r="W46" s="255"/>
      <c r="X46" s="255"/>
      <c r="Y46" s="255"/>
      <c r="Z46" s="255"/>
    </row>
    <row r="47" spans="1:26" s="254" customFormat="1">
      <c r="A47" s="608"/>
      <c r="B47" s="255"/>
      <c r="C47" s="292"/>
      <c r="D47" s="608"/>
      <c r="E47" s="255"/>
      <c r="F47" s="255"/>
      <c r="G47" s="255"/>
      <c r="H47" s="255"/>
      <c r="I47" s="255"/>
      <c r="J47" s="255"/>
      <c r="K47" s="255"/>
      <c r="L47" s="255"/>
      <c r="M47" s="255"/>
      <c r="N47" s="255"/>
      <c r="O47" s="255"/>
      <c r="P47" s="255"/>
      <c r="Q47" s="255"/>
      <c r="R47" s="255"/>
      <c r="S47" s="255"/>
      <c r="T47" s="255"/>
      <c r="U47" s="255"/>
      <c r="V47" s="255"/>
      <c r="W47" s="255"/>
      <c r="X47" s="255"/>
      <c r="Y47" s="255"/>
      <c r="Z47" s="255"/>
    </row>
    <row r="48" spans="1:26" s="254" customFormat="1">
      <c r="A48" s="608"/>
      <c r="B48" s="255"/>
      <c r="C48" s="292"/>
      <c r="D48" s="608"/>
      <c r="E48" s="255"/>
      <c r="F48" s="255"/>
      <c r="G48" s="255"/>
      <c r="H48" s="255"/>
      <c r="I48" s="255"/>
      <c r="J48" s="255"/>
      <c r="K48" s="255"/>
      <c r="L48" s="255"/>
      <c r="M48" s="255"/>
      <c r="N48" s="255"/>
      <c r="O48" s="255"/>
      <c r="P48" s="255"/>
      <c r="Q48" s="255"/>
      <c r="R48" s="255"/>
      <c r="S48" s="255"/>
      <c r="T48" s="255"/>
      <c r="U48" s="255"/>
      <c r="V48" s="255"/>
      <c r="W48" s="255"/>
      <c r="X48" s="255"/>
      <c r="Y48" s="255"/>
      <c r="Z48" s="255"/>
    </row>
    <row r="49" spans="1:26" s="254" customFormat="1">
      <c r="A49" s="608"/>
      <c r="B49" s="255"/>
      <c r="C49" s="292"/>
      <c r="D49" s="608"/>
      <c r="E49" s="255"/>
      <c r="F49" s="255"/>
      <c r="G49" s="255"/>
      <c r="H49" s="255"/>
      <c r="I49" s="255"/>
      <c r="J49" s="255"/>
      <c r="K49" s="255"/>
      <c r="L49" s="255"/>
      <c r="M49" s="255"/>
      <c r="N49" s="255"/>
      <c r="O49" s="255"/>
      <c r="P49" s="255"/>
      <c r="Q49" s="255"/>
      <c r="R49" s="255"/>
      <c r="S49" s="255"/>
      <c r="T49" s="255"/>
      <c r="U49" s="255"/>
      <c r="V49" s="255"/>
      <c r="W49" s="255"/>
      <c r="X49" s="255"/>
      <c r="Y49" s="255"/>
      <c r="Z49" s="255"/>
    </row>
    <row r="50" spans="1:26" s="254" customFormat="1">
      <c r="A50" s="608"/>
      <c r="B50" s="255"/>
      <c r="C50" s="292"/>
      <c r="D50" s="608"/>
      <c r="E50" s="255"/>
      <c r="F50" s="255"/>
      <c r="G50" s="255"/>
      <c r="H50" s="255"/>
      <c r="I50" s="255"/>
      <c r="J50" s="255"/>
      <c r="K50" s="255"/>
      <c r="L50" s="255"/>
      <c r="M50" s="255"/>
      <c r="N50" s="255"/>
      <c r="O50" s="255"/>
      <c r="P50" s="255"/>
      <c r="Q50" s="255"/>
      <c r="R50" s="255"/>
      <c r="S50" s="255"/>
      <c r="T50" s="255"/>
      <c r="U50" s="255"/>
      <c r="V50" s="255"/>
      <c r="W50" s="255"/>
      <c r="X50" s="255"/>
      <c r="Y50" s="255"/>
      <c r="Z50" s="255"/>
    </row>
    <row r="51" spans="1:26" s="254" customFormat="1">
      <c r="A51" s="608"/>
      <c r="B51" s="255"/>
      <c r="C51" s="292"/>
      <c r="D51" s="608"/>
      <c r="E51" s="255"/>
      <c r="F51" s="255"/>
      <c r="G51" s="255"/>
      <c r="H51" s="255"/>
      <c r="I51" s="255"/>
      <c r="J51" s="255"/>
      <c r="K51" s="255"/>
      <c r="L51" s="255"/>
      <c r="M51" s="255"/>
      <c r="N51" s="255"/>
      <c r="O51" s="255"/>
      <c r="P51" s="255"/>
      <c r="Q51" s="255"/>
      <c r="R51" s="255"/>
      <c r="S51" s="255"/>
      <c r="T51" s="255"/>
      <c r="U51" s="255"/>
      <c r="V51" s="255"/>
      <c r="W51" s="255"/>
      <c r="X51" s="255"/>
      <c r="Y51" s="255"/>
      <c r="Z51" s="255"/>
    </row>
    <row r="52" spans="1:26" s="254" customFormat="1">
      <c r="A52" s="608"/>
      <c r="B52" s="255"/>
      <c r="C52" s="292"/>
      <c r="D52" s="608"/>
      <c r="E52" s="255"/>
      <c r="F52" s="255"/>
      <c r="G52" s="255"/>
      <c r="H52" s="255"/>
      <c r="I52" s="255"/>
      <c r="J52" s="255"/>
      <c r="K52" s="255"/>
      <c r="L52" s="255"/>
      <c r="M52" s="255"/>
      <c r="N52" s="255"/>
      <c r="O52" s="255"/>
      <c r="P52" s="255"/>
      <c r="Q52" s="255"/>
      <c r="R52" s="255"/>
      <c r="S52" s="255"/>
      <c r="T52" s="255"/>
      <c r="U52" s="255"/>
      <c r="V52" s="255"/>
      <c r="W52" s="255"/>
      <c r="X52" s="255"/>
      <c r="Y52" s="255"/>
      <c r="Z52" s="255"/>
    </row>
    <row r="53" spans="1:26" s="254" customFormat="1">
      <c r="A53" s="608"/>
      <c r="B53" s="255"/>
      <c r="C53" s="292"/>
      <c r="D53" s="608"/>
      <c r="E53" s="255"/>
      <c r="F53" s="255"/>
      <c r="G53" s="255"/>
      <c r="H53" s="255"/>
      <c r="I53" s="255"/>
      <c r="J53" s="255"/>
      <c r="K53" s="255"/>
      <c r="L53" s="255"/>
      <c r="M53" s="255"/>
      <c r="N53" s="255"/>
      <c r="O53" s="255"/>
      <c r="P53" s="255"/>
      <c r="Q53" s="255"/>
      <c r="R53" s="255"/>
      <c r="S53" s="255"/>
      <c r="T53" s="255"/>
      <c r="U53" s="255"/>
      <c r="V53" s="255"/>
      <c r="W53" s="255"/>
      <c r="X53" s="255"/>
      <c r="Y53" s="255"/>
      <c r="Z53" s="255"/>
    </row>
    <row r="54" spans="1:26" s="254" customFormat="1">
      <c r="A54" s="608"/>
      <c r="B54" s="255"/>
      <c r="C54" s="292"/>
      <c r="D54" s="608"/>
      <c r="E54" s="255"/>
      <c r="F54" s="255"/>
      <c r="G54" s="255"/>
      <c r="H54" s="255"/>
      <c r="I54" s="255"/>
      <c r="J54" s="255"/>
      <c r="K54" s="255"/>
      <c r="L54" s="255"/>
      <c r="M54" s="255"/>
      <c r="N54" s="255"/>
      <c r="O54" s="255"/>
      <c r="P54" s="255"/>
      <c r="Q54" s="255"/>
      <c r="R54" s="255"/>
      <c r="S54" s="255"/>
      <c r="T54" s="255"/>
      <c r="U54" s="255"/>
      <c r="V54" s="255"/>
      <c r="W54" s="255"/>
      <c r="X54" s="255"/>
      <c r="Y54" s="255"/>
      <c r="Z54" s="255"/>
    </row>
    <row r="55" spans="1:26" s="254" customFormat="1">
      <c r="A55" s="608"/>
      <c r="B55" s="255"/>
      <c r="C55" s="292"/>
      <c r="D55" s="608"/>
      <c r="E55" s="255"/>
      <c r="F55" s="255"/>
      <c r="G55" s="255"/>
      <c r="H55" s="255"/>
      <c r="I55" s="255"/>
      <c r="J55" s="255"/>
      <c r="K55" s="255"/>
      <c r="L55" s="255"/>
      <c r="M55" s="255"/>
      <c r="N55" s="255"/>
      <c r="O55" s="255"/>
      <c r="P55" s="255"/>
      <c r="Q55" s="255"/>
      <c r="R55" s="255"/>
      <c r="S55" s="255"/>
      <c r="T55" s="255"/>
      <c r="U55" s="255"/>
      <c r="V55" s="255"/>
      <c r="W55" s="255"/>
      <c r="X55" s="255"/>
      <c r="Y55" s="255"/>
      <c r="Z55" s="255"/>
    </row>
    <row r="56" spans="1:26" s="254" customFormat="1">
      <c r="A56" s="608"/>
      <c r="B56" s="255"/>
      <c r="C56" s="292"/>
      <c r="D56" s="608"/>
      <c r="E56" s="255"/>
      <c r="F56" s="255"/>
      <c r="G56" s="255"/>
      <c r="H56" s="255"/>
      <c r="I56" s="255"/>
      <c r="J56" s="255"/>
      <c r="K56" s="255"/>
      <c r="L56" s="255"/>
      <c r="M56" s="255"/>
      <c r="N56" s="255"/>
      <c r="O56" s="255"/>
      <c r="P56" s="255"/>
      <c r="Q56" s="255"/>
      <c r="R56" s="255"/>
      <c r="S56" s="255"/>
      <c r="T56" s="255"/>
      <c r="U56" s="255"/>
      <c r="V56" s="255"/>
      <c r="W56" s="255"/>
      <c r="X56" s="255"/>
      <c r="Y56" s="255"/>
      <c r="Z56" s="255"/>
    </row>
    <row r="57" spans="1:26" s="254" customFormat="1">
      <c r="A57" s="608"/>
      <c r="B57" s="255"/>
      <c r="C57" s="292"/>
      <c r="D57" s="608"/>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26" s="254" customFormat="1">
      <c r="A58" s="608"/>
      <c r="B58" s="255"/>
      <c r="C58" s="292"/>
      <c r="D58" s="608"/>
      <c r="E58" s="255"/>
      <c r="F58" s="255"/>
      <c r="G58" s="255"/>
      <c r="H58" s="255"/>
      <c r="I58" s="255"/>
      <c r="J58" s="255"/>
      <c r="K58" s="255"/>
      <c r="L58" s="255"/>
      <c r="M58" s="255"/>
      <c r="N58" s="255"/>
      <c r="O58" s="255"/>
      <c r="P58" s="255"/>
      <c r="Q58" s="255"/>
      <c r="R58" s="255"/>
      <c r="S58" s="255"/>
      <c r="T58" s="255"/>
      <c r="U58" s="255"/>
      <c r="V58" s="255"/>
      <c r="W58" s="255"/>
      <c r="X58" s="255"/>
      <c r="Y58" s="255"/>
      <c r="Z58" s="255"/>
    </row>
    <row r="59" spans="1:26" s="254" customFormat="1">
      <c r="A59" s="608"/>
      <c r="B59" s="255"/>
      <c r="C59" s="292"/>
      <c r="D59" s="608"/>
      <c r="E59" s="255"/>
      <c r="F59" s="255"/>
      <c r="G59" s="255"/>
      <c r="H59" s="255"/>
      <c r="I59" s="255"/>
      <c r="J59" s="255"/>
      <c r="K59" s="255"/>
      <c r="L59" s="255"/>
      <c r="M59" s="255"/>
      <c r="N59" s="255"/>
      <c r="O59" s="255"/>
      <c r="P59" s="255"/>
      <c r="Q59" s="255"/>
      <c r="R59" s="255"/>
      <c r="S59" s="255"/>
      <c r="T59" s="255"/>
      <c r="U59" s="255"/>
      <c r="V59" s="255"/>
      <c r="W59" s="255"/>
      <c r="X59" s="255"/>
      <c r="Y59" s="255"/>
      <c r="Z59" s="255"/>
    </row>
    <row r="60" spans="1:26" s="254" customFormat="1">
      <c r="A60" s="608"/>
      <c r="B60" s="255"/>
      <c r="C60" s="292"/>
      <c r="D60" s="608"/>
      <c r="E60" s="255"/>
      <c r="F60" s="255"/>
      <c r="G60" s="255"/>
      <c r="H60" s="255"/>
      <c r="I60" s="255"/>
      <c r="J60" s="255"/>
      <c r="K60" s="255"/>
      <c r="L60" s="255"/>
      <c r="M60" s="255"/>
      <c r="N60" s="255"/>
      <c r="O60" s="255"/>
      <c r="P60" s="255"/>
      <c r="Q60" s="255"/>
      <c r="R60" s="255"/>
      <c r="S60" s="255"/>
      <c r="T60" s="255"/>
      <c r="U60" s="255"/>
      <c r="V60" s="255"/>
      <c r="W60" s="255"/>
      <c r="X60" s="255"/>
      <c r="Y60" s="255"/>
      <c r="Z60" s="255"/>
    </row>
    <row r="61" spans="1:26" s="254" customFormat="1">
      <c r="A61" s="608"/>
      <c r="B61" s="255"/>
      <c r="C61" s="292"/>
      <c r="D61" s="608"/>
      <c r="E61" s="255"/>
      <c r="F61" s="255"/>
      <c r="G61" s="255"/>
      <c r="H61" s="255"/>
      <c r="I61" s="255"/>
      <c r="J61" s="255"/>
      <c r="K61" s="255"/>
      <c r="L61" s="255"/>
      <c r="M61" s="255"/>
      <c r="N61" s="255"/>
      <c r="O61" s="255"/>
      <c r="P61" s="255"/>
      <c r="Q61" s="255"/>
      <c r="R61" s="255"/>
      <c r="S61" s="255"/>
      <c r="T61" s="255"/>
      <c r="U61" s="255"/>
      <c r="V61" s="255"/>
      <c r="W61" s="255"/>
      <c r="X61" s="255"/>
      <c r="Y61" s="255"/>
      <c r="Z61" s="255"/>
    </row>
    <row r="62" spans="1:26" s="254" customFormat="1">
      <c r="A62" s="608"/>
      <c r="B62" s="255"/>
      <c r="C62" s="292"/>
      <c r="D62" s="608"/>
      <c r="E62" s="255"/>
      <c r="F62" s="255"/>
      <c r="G62" s="255"/>
      <c r="H62" s="255"/>
      <c r="I62" s="255"/>
      <c r="J62" s="255"/>
      <c r="K62" s="255"/>
      <c r="L62" s="255"/>
      <c r="M62" s="255"/>
      <c r="N62" s="255"/>
      <c r="O62" s="255"/>
      <c r="P62" s="255"/>
      <c r="Q62" s="255"/>
      <c r="R62" s="255"/>
      <c r="S62" s="255"/>
      <c r="T62" s="255"/>
      <c r="U62" s="255"/>
      <c r="V62" s="255"/>
      <c r="W62" s="255"/>
      <c r="X62" s="255"/>
      <c r="Y62" s="255"/>
      <c r="Z62" s="255"/>
    </row>
    <row r="63" spans="1:26" s="254" customFormat="1">
      <c r="A63" s="608"/>
      <c r="B63" s="255"/>
      <c r="C63" s="292"/>
      <c r="D63" s="608"/>
      <c r="E63" s="255"/>
      <c r="F63" s="255"/>
      <c r="G63" s="255"/>
      <c r="H63" s="255"/>
      <c r="I63" s="255"/>
      <c r="J63" s="255"/>
      <c r="K63" s="255"/>
      <c r="L63" s="255"/>
      <c r="M63" s="255"/>
      <c r="N63" s="255"/>
      <c r="O63" s="255"/>
      <c r="P63" s="255"/>
      <c r="Q63" s="255"/>
      <c r="R63" s="255"/>
      <c r="S63" s="255"/>
      <c r="T63" s="255"/>
      <c r="U63" s="255"/>
      <c r="V63" s="255"/>
      <c r="W63" s="255"/>
      <c r="X63" s="255"/>
      <c r="Y63" s="255"/>
      <c r="Z63" s="255"/>
    </row>
    <row r="64" spans="1:26" s="254" customFormat="1">
      <c r="A64" s="608"/>
      <c r="B64" s="255"/>
      <c r="C64" s="292"/>
      <c r="D64" s="608"/>
      <c r="E64" s="255"/>
      <c r="F64" s="255"/>
      <c r="G64" s="255"/>
      <c r="H64" s="255"/>
      <c r="I64" s="255"/>
      <c r="J64" s="255"/>
      <c r="K64" s="255"/>
      <c r="L64" s="255"/>
      <c r="M64" s="255"/>
      <c r="N64" s="255"/>
      <c r="O64" s="255"/>
      <c r="P64" s="255"/>
      <c r="Q64" s="255"/>
      <c r="R64" s="255"/>
      <c r="S64" s="255"/>
      <c r="T64" s="255"/>
      <c r="U64" s="255"/>
      <c r="V64" s="255"/>
      <c r="W64" s="255"/>
      <c r="X64" s="255"/>
      <c r="Y64" s="255"/>
      <c r="Z64" s="255"/>
    </row>
    <row r="65" spans="1:26" s="254" customFormat="1">
      <c r="A65" s="608"/>
      <c r="B65" s="255"/>
      <c r="C65" s="292"/>
      <c r="D65" s="608"/>
      <c r="E65" s="255"/>
      <c r="F65" s="255"/>
      <c r="G65" s="255"/>
      <c r="H65" s="255"/>
      <c r="I65" s="255"/>
      <c r="J65" s="255"/>
      <c r="K65" s="255"/>
      <c r="L65" s="255"/>
      <c r="M65" s="255"/>
      <c r="N65" s="255"/>
      <c r="O65" s="255"/>
      <c r="P65" s="255"/>
      <c r="Q65" s="255"/>
      <c r="R65" s="255"/>
      <c r="S65" s="255"/>
      <c r="T65" s="255"/>
      <c r="U65" s="255"/>
      <c r="V65" s="255"/>
      <c r="W65" s="255"/>
      <c r="X65" s="255"/>
      <c r="Y65" s="255"/>
      <c r="Z65" s="255"/>
    </row>
    <row r="66" spans="1:26" s="254" customFormat="1">
      <c r="A66" s="608"/>
      <c r="B66" s="255"/>
      <c r="C66" s="292"/>
      <c r="D66" s="608"/>
      <c r="E66" s="255"/>
      <c r="F66" s="255"/>
      <c r="G66" s="255"/>
      <c r="H66" s="255"/>
      <c r="I66" s="255"/>
      <c r="J66" s="255"/>
      <c r="K66" s="255"/>
      <c r="L66" s="255"/>
      <c r="M66" s="255"/>
      <c r="N66" s="255"/>
      <c r="O66" s="255"/>
      <c r="P66" s="255"/>
      <c r="Q66" s="255"/>
      <c r="R66" s="255"/>
      <c r="S66" s="255"/>
      <c r="T66" s="255"/>
      <c r="U66" s="255"/>
      <c r="V66" s="255"/>
      <c r="W66" s="255"/>
      <c r="X66" s="255"/>
      <c r="Y66" s="255"/>
      <c r="Z66" s="255"/>
    </row>
    <row r="67" spans="1:26" s="254" customFormat="1">
      <c r="A67" s="608"/>
      <c r="B67" s="255"/>
      <c r="C67" s="292"/>
      <c r="D67" s="608"/>
      <c r="E67" s="255"/>
      <c r="F67" s="255"/>
      <c r="G67" s="255"/>
      <c r="H67" s="255"/>
      <c r="I67" s="255"/>
      <c r="J67" s="255"/>
      <c r="K67" s="255"/>
      <c r="L67" s="255"/>
      <c r="M67" s="255"/>
      <c r="N67" s="255"/>
      <c r="O67" s="255"/>
      <c r="P67" s="255"/>
      <c r="Q67" s="255"/>
      <c r="R67" s="255"/>
      <c r="S67" s="255"/>
      <c r="T67" s="255"/>
      <c r="U67" s="255"/>
      <c r="V67" s="255"/>
      <c r="W67" s="255"/>
      <c r="X67" s="255"/>
      <c r="Y67" s="255"/>
      <c r="Z67" s="255"/>
    </row>
    <row r="68" spans="1:26" s="254" customFormat="1">
      <c r="A68" s="608"/>
      <c r="B68" s="255"/>
      <c r="C68" s="292"/>
      <c r="D68" s="608"/>
      <c r="E68" s="255"/>
      <c r="F68" s="255"/>
      <c r="G68" s="255"/>
      <c r="H68" s="255"/>
      <c r="I68" s="255"/>
      <c r="J68" s="255"/>
      <c r="K68" s="255"/>
      <c r="L68" s="255"/>
      <c r="M68" s="255"/>
      <c r="N68" s="255"/>
      <c r="O68" s="255"/>
      <c r="P68" s="255"/>
      <c r="Q68" s="255"/>
      <c r="R68" s="255"/>
      <c r="S68" s="255"/>
      <c r="T68" s="255"/>
      <c r="U68" s="255"/>
      <c r="V68" s="255"/>
      <c r="W68" s="255"/>
      <c r="X68" s="255"/>
      <c r="Y68" s="255"/>
      <c r="Z68" s="255"/>
    </row>
    <row r="69" spans="1:26" s="254" customFormat="1">
      <c r="A69" s="608"/>
      <c r="B69" s="255"/>
      <c r="C69" s="292"/>
      <c r="D69" s="608"/>
      <c r="E69" s="255"/>
      <c r="F69" s="255"/>
      <c r="G69" s="255"/>
      <c r="H69" s="255"/>
      <c r="I69" s="255"/>
      <c r="J69" s="255"/>
      <c r="K69" s="255"/>
      <c r="L69" s="255"/>
      <c r="M69" s="255"/>
      <c r="N69" s="255"/>
      <c r="O69" s="255"/>
      <c r="P69" s="255"/>
      <c r="Q69" s="255"/>
      <c r="R69" s="255"/>
      <c r="S69" s="255"/>
      <c r="T69" s="255"/>
      <c r="U69" s="255"/>
      <c r="V69" s="255"/>
      <c r="W69" s="255"/>
      <c r="X69" s="255"/>
      <c r="Y69" s="255"/>
      <c r="Z69" s="255"/>
    </row>
    <row r="70" spans="1:26" s="254" customFormat="1">
      <c r="A70" s="608"/>
      <c r="B70" s="255"/>
      <c r="C70" s="292"/>
      <c r="D70" s="608"/>
      <c r="E70" s="255"/>
      <c r="F70" s="255"/>
      <c r="G70" s="255"/>
      <c r="H70" s="255"/>
      <c r="I70" s="255"/>
      <c r="J70" s="255"/>
      <c r="K70" s="255"/>
      <c r="L70" s="255"/>
      <c r="M70" s="255"/>
      <c r="N70" s="255"/>
      <c r="O70" s="255"/>
      <c r="P70" s="255"/>
      <c r="Q70" s="255"/>
      <c r="R70" s="255"/>
      <c r="S70" s="255"/>
      <c r="T70" s="255"/>
      <c r="U70" s="255"/>
      <c r="V70" s="255"/>
      <c r="W70" s="255"/>
      <c r="X70" s="255"/>
      <c r="Y70" s="255"/>
      <c r="Z70" s="255"/>
    </row>
    <row r="71" spans="1:26" s="254" customFormat="1">
      <c r="A71" s="608"/>
      <c r="B71" s="255"/>
      <c r="C71" s="292"/>
      <c r="D71" s="608"/>
      <c r="E71" s="255"/>
      <c r="F71" s="255"/>
      <c r="G71" s="255"/>
      <c r="H71" s="255"/>
      <c r="I71" s="255"/>
      <c r="J71" s="255"/>
      <c r="K71" s="255"/>
      <c r="L71" s="255"/>
      <c r="M71" s="255"/>
      <c r="N71" s="255"/>
      <c r="O71" s="255"/>
      <c r="P71" s="255"/>
      <c r="Q71" s="255"/>
      <c r="R71" s="255"/>
      <c r="S71" s="255"/>
      <c r="T71" s="255"/>
      <c r="U71" s="255"/>
      <c r="V71" s="255"/>
      <c r="W71" s="255"/>
      <c r="X71" s="255"/>
      <c r="Y71" s="255"/>
      <c r="Z71" s="255"/>
    </row>
    <row r="72" spans="1:26" s="254" customFormat="1">
      <c r="A72" s="608"/>
      <c r="B72" s="255"/>
      <c r="C72" s="292"/>
      <c r="D72" s="608"/>
      <c r="E72" s="255"/>
      <c r="F72" s="255"/>
      <c r="G72" s="255"/>
      <c r="H72" s="255"/>
      <c r="I72" s="255"/>
      <c r="J72" s="255"/>
      <c r="K72" s="255"/>
      <c r="L72" s="255"/>
      <c r="M72" s="255"/>
      <c r="N72" s="255"/>
      <c r="O72" s="255"/>
      <c r="P72" s="255"/>
      <c r="Q72" s="255"/>
      <c r="R72" s="255"/>
      <c r="S72" s="255"/>
      <c r="T72" s="255"/>
      <c r="U72" s="255"/>
      <c r="V72" s="255"/>
      <c r="W72" s="255"/>
      <c r="X72" s="255"/>
      <c r="Y72" s="255"/>
      <c r="Z72" s="255"/>
    </row>
    <row r="73" spans="1:26" s="254" customFormat="1">
      <c r="A73" s="608"/>
      <c r="B73" s="255"/>
      <c r="C73" s="292"/>
      <c r="D73" s="608"/>
      <c r="E73" s="255"/>
      <c r="F73" s="255"/>
      <c r="G73" s="255"/>
      <c r="H73" s="255"/>
      <c r="I73" s="255"/>
      <c r="J73" s="255"/>
      <c r="K73" s="255"/>
      <c r="L73" s="255"/>
      <c r="M73" s="255"/>
      <c r="N73" s="255"/>
      <c r="O73" s="255"/>
      <c r="P73" s="255"/>
      <c r="Q73" s="255"/>
      <c r="R73" s="255"/>
      <c r="S73" s="255"/>
      <c r="T73" s="255"/>
      <c r="U73" s="255"/>
      <c r="V73" s="255"/>
      <c r="W73" s="255"/>
      <c r="X73" s="255"/>
      <c r="Y73" s="255"/>
      <c r="Z73" s="255"/>
    </row>
    <row r="74" spans="1:26" s="254" customFormat="1">
      <c r="A74" s="608"/>
      <c r="B74" s="255"/>
      <c r="C74" s="292"/>
      <c r="D74" s="608"/>
      <c r="E74" s="255"/>
      <c r="F74" s="255"/>
      <c r="G74" s="255"/>
      <c r="H74" s="255"/>
      <c r="I74" s="255"/>
      <c r="J74" s="255"/>
      <c r="K74" s="255"/>
      <c r="L74" s="255"/>
      <c r="M74" s="255"/>
      <c r="N74" s="255"/>
      <c r="O74" s="255"/>
      <c r="P74" s="255"/>
      <c r="Q74" s="255"/>
      <c r="R74" s="255"/>
      <c r="S74" s="255"/>
      <c r="T74" s="255"/>
      <c r="U74" s="255"/>
      <c r="V74" s="255"/>
      <c r="W74" s="255"/>
      <c r="X74" s="255"/>
      <c r="Y74" s="255"/>
      <c r="Z74" s="255"/>
    </row>
    <row r="75" spans="1:26" s="254" customFormat="1">
      <c r="A75" s="608"/>
      <c r="B75" s="255"/>
      <c r="C75" s="292"/>
      <c r="D75" s="608"/>
      <c r="E75" s="255"/>
      <c r="F75" s="255"/>
      <c r="G75" s="255"/>
      <c r="H75" s="255"/>
      <c r="I75" s="255"/>
      <c r="J75" s="255"/>
      <c r="K75" s="255"/>
      <c r="L75" s="255"/>
      <c r="M75" s="255"/>
      <c r="N75" s="255"/>
      <c r="O75" s="255"/>
      <c r="P75" s="255"/>
      <c r="Q75" s="255"/>
      <c r="R75" s="255"/>
      <c r="S75" s="255"/>
      <c r="T75" s="255"/>
      <c r="U75" s="255"/>
      <c r="V75" s="255"/>
      <c r="W75" s="255"/>
      <c r="X75" s="255"/>
      <c r="Y75" s="255"/>
      <c r="Z75" s="255"/>
    </row>
    <row r="76" spans="1:26" s="254" customFormat="1">
      <c r="A76" s="608"/>
      <c r="B76" s="255"/>
      <c r="C76" s="292"/>
      <c r="D76" s="608"/>
      <c r="E76" s="255"/>
      <c r="F76" s="255"/>
      <c r="G76" s="255"/>
      <c r="H76" s="255"/>
      <c r="I76" s="255"/>
      <c r="J76" s="255"/>
      <c r="K76" s="255"/>
      <c r="L76" s="255"/>
      <c r="M76" s="255"/>
      <c r="N76" s="255"/>
      <c r="O76" s="255"/>
      <c r="P76" s="255"/>
      <c r="Q76" s="255"/>
      <c r="R76" s="255"/>
      <c r="S76" s="255"/>
      <c r="T76" s="255"/>
      <c r="U76" s="255"/>
      <c r="V76" s="255"/>
      <c r="W76" s="255"/>
      <c r="X76" s="255"/>
      <c r="Y76" s="255"/>
      <c r="Z76" s="255"/>
    </row>
    <row r="77" spans="1:26" s="254" customFormat="1">
      <c r="A77" s="608"/>
      <c r="B77" s="255"/>
      <c r="C77" s="292"/>
      <c r="D77" s="608"/>
      <c r="E77" s="255"/>
      <c r="F77" s="255"/>
      <c r="G77" s="255"/>
      <c r="H77" s="255"/>
      <c r="I77" s="255"/>
      <c r="J77" s="255"/>
      <c r="K77" s="255"/>
      <c r="L77" s="255"/>
      <c r="M77" s="255"/>
      <c r="N77" s="255"/>
      <c r="O77" s="255"/>
      <c r="P77" s="255"/>
      <c r="Q77" s="255"/>
      <c r="R77" s="255"/>
      <c r="S77" s="255"/>
      <c r="T77" s="255"/>
      <c r="U77" s="255"/>
      <c r="V77" s="255"/>
      <c r="W77" s="255"/>
      <c r="X77" s="255"/>
      <c r="Y77" s="255"/>
      <c r="Z77" s="255"/>
    </row>
    <row r="78" spans="1:26" s="254" customFormat="1">
      <c r="A78" s="608"/>
      <c r="B78" s="255"/>
      <c r="C78" s="292"/>
      <c r="D78" s="608"/>
      <c r="E78" s="255"/>
      <c r="F78" s="255"/>
      <c r="G78" s="255"/>
      <c r="H78" s="255"/>
      <c r="I78" s="255"/>
      <c r="J78" s="255"/>
      <c r="K78" s="255"/>
      <c r="L78" s="255"/>
      <c r="M78" s="255"/>
      <c r="N78" s="255"/>
      <c r="O78" s="255"/>
      <c r="P78" s="255"/>
      <c r="Q78" s="255"/>
      <c r="R78" s="255"/>
      <c r="S78" s="255"/>
      <c r="T78" s="255"/>
      <c r="U78" s="255"/>
      <c r="V78" s="255"/>
      <c r="W78" s="255"/>
      <c r="X78" s="255"/>
      <c r="Y78" s="255"/>
      <c r="Z78" s="255"/>
    </row>
    <row r="79" spans="1:26" s="254" customFormat="1">
      <c r="A79" s="608"/>
      <c r="B79" s="255"/>
      <c r="C79" s="292"/>
      <c r="D79" s="608"/>
      <c r="E79" s="255"/>
      <c r="F79" s="255"/>
      <c r="G79" s="255"/>
      <c r="H79" s="255"/>
      <c r="I79" s="255"/>
      <c r="J79" s="255"/>
      <c r="K79" s="255"/>
      <c r="L79" s="255"/>
      <c r="M79" s="255"/>
      <c r="N79" s="255"/>
      <c r="O79" s="255"/>
      <c r="P79" s="255"/>
      <c r="Q79" s="255"/>
      <c r="R79" s="255"/>
      <c r="S79" s="255"/>
      <c r="T79" s="255"/>
      <c r="U79" s="255"/>
      <c r="V79" s="255"/>
      <c r="W79" s="255"/>
      <c r="X79" s="255"/>
      <c r="Y79" s="255"/>
      <c r="Z79" s="255"/>
    </row>
    <row r="80" spans="1:26" s="254" customFormat="1">
      <c r="A80" s="608"/>
      <c r="B80" s="255"/>
      <c r="C80" s="292"/>
      <c r="D80" s="608"/>
      <c r="E80" s="255"/>
      <c r="F80" s="255"/>
      <c r="G80" s="255"/>
      <c r="H80" s="255"/>
      <c r="I80" s="255"/>
      <c r="J80" s="255"/>
      <c r="K80" s="255"/>
      <c r="L80" s="255"/>
      <c r="M80" s="255"/>
      <c r="N80" s="255"/>
      <c r="O80" s="255"/>
      <c r="P80" s="255"/>
      <c r="Q80" s="255"/>
      <c r="R80" s="255"/>
      <c r="S80" s="255"/>
      <c r="T80" s="255"/>
      <c r="U80" s="255"/>
      <c r="V80" s="255"/>
      <c r="W80" s="255"/>
      <c r="X80" s="255"/>
      <c r="Y80" s="255"/>
      <c r="Z80" s="255"/>
    </row>
    <row r="81" spans="1:26" s="254" customFormat="1">
      <c r="A81" s="608"/>
      <c r="B81" s="255"/>
      <c r="C81" s="292"/>
      <c r="D81" s="608"/>
      <c r="E81" s="255"/>
      <c r="F81" s="255"/>
      <c r="G81" s="255"/>
      <c r="H81" s="255"/>
      <c r="I81" s="255"/>
      <c r="J81" s="255"/>
      <c r="K81" s="255"/>
      <c r="L81" s="255"/>
      <c r="M81" s="255"/>
      <c r="N81" s="255"/>
      <c r="O81" s="255"/>
      <c r="P81" s="255"/>
      <c r="Q81" s="255"/>
      <c r="R81" s="255"/>
      <c r="S81" s="255"/>
      <c r="T81" s="255"/>
      <c r="U81" s="255"/>
      <c r="V81" s="255"/>
      <c r="W81" s="255"/>
      <c r="X81" s="255"/>
      <c r="Y81" s="255"/>
      <c r="Z81" s="255"/>
    </row>
    <row r="82" spans="1:26" s="254" customFormat="1">
      <c r="A82" s="608"/>
      <c r="B82" s="255"/>
      <c r="C82" s="292"/>
      <c r="D82" s="608"/>
      <c r="E82" s="255"/>
      <c r="F82" s="255"/>
      <c r="G82" s="255"/>
      <c r="H82" s="255"/>
      <c r="I82" s="255"/>
      <c r="J82" s="255"/>
      <c r="K82" s="255"/>
      <c r="L82" s="255"/>
      <c r="M82" s="255"/>
      <c r="N82" s="255"/>
      <c r="O82" s="255"/>
      <c r="P82" s="255"/>
      <c r="Q82" s="255"/>
      <c r="R82" s="255"/>
      <c r="S82" s="255"/>
      <c r="T82" s="255"/>
      <c r="U82" s="255"/>
      <c r="V82" s="255"/>
      <c r="W82" s="255"/>
      <c r="X82" s="255"/>
      <c r="Y82" s="255"/>
      <c r="Z82" s="255"/>
    </row>
    <row r="83" spans="1:26" s="254" customFormat="1">
      <c r="A83" s="608"/>
      <c r="B83" s="255"/>
      <c r="C83" s="292"/>
      <c r="D83" s="608"/>
      <c r="E83" s="255"/>
      <c r="F83" s="255"/>
      <c r="G83" s="255"/>
      <c r="H83" s="255"/>
      <c r="I83" s="255"/>
      <c r="J83" s="255"/>
      <c r="K83" s="255"/>
      <c r="L83" s="255"/>
      <c r="M83" s="255"/>
      <c r="N83" s="255"/>
      <c r="O83" s="255"/>
      <c r="P83" s="255"/>
      <c r="Q83" s="255"/>
      <c r="R83" s="255"/>
      <c r="S83" s="255"/>
      <c r="T83" s="255"/>
      <c r="U83" s="255"/>
      <c r="V83" s="255"/>
      <c r="W83" s="255"/>
      <c r="X83" s="255"/>
      <c r="Y83" s="255"/>
      <c r="Z83" s="255"/>
    </row>
    <row r="84" spans="1:26" s="254" customFormat="1">
      <c r="A84" s="608"/>
      <c r="B84" s="255"/>
      <c r="C84" s="292"/>
      <c r="D84" s="608"/>
      <c r="E84" s="255"/>
      <c r="F84" s="255"/>
      <c r="G84" s="255"/>
      <c r="H84" s="255"/>
      <c r="I84" s="255"/>
      <c r="J84" s="255"/>
      <c r="K84" s="255"/>
      <c r="L84" s="255"/>
      <c r="M84" s="255"/>
      <c r="N84" s="255"/>
      <c r="O84" s="255"/>
      <c r="P84" s="255"/>
      <c r="Q84" s="255"/>
      <c r="R84" s="255"/>
      <c r="S84" s="255"/>
      <c r="T84" s="255"/>
      <c r="U84" s="255"/>
      <c r="V84" s="255"/>
      <c r="W84" s="255"/>
      <c r="X84" s="255"/>
      <c r="Y84" s="255"/>
      <c r="Z84" s="255"/>
    </row>
    <row r="85" spans="1:26" s="254" customFormat="1">
      <c r="A85" s="608"/>
      <c r="B85" s="255"/>
      <c r="C85" s="292"/>
      <c r="D85" s="608"/>
      <c r="E85" s="255"/>
      <c r="F85" s="255"/>
      <c r="G85" s="255"/>
      <c r="H85" s="255"/>
      <c r="I85" s="255"/>
      <c r="J85" s="255"/>
      <c r="K85" s="255"/>
      <c r="L85" s="255"/>
      <c r="M85" s="255"/>
      <c r="N85" s="255"/>
      <c r="O85" s="255"/>
      <c r="P85" s="255"/>
      <c r="Q85" s="255"/>
      <c r="R85" s="255"/>
      <c r="S85" s="255"/>
      <c r="T85" s="255"/>
      <c r="U85" s="255"/>
      <c r="V85" s="255"/>
      <c r="W85" s="255"/>
      <c r="X85" s="255"/>
      <c r="Y85" s="255"/>
      <c r="Z85" s="255"/>
    </row>
    <row r="86" spans="1:26" s="254" customFormat="1">
      <c r="A86" s="608"/>
      <c r="B86" s="255"/>
      <c r="C86" s="292"/>
      <c r="D86" s="608"/>
      <c r="E86" s="255"/>
      <c r="F86" s="255"/>
      <c r="G86" s="255"/>
      <c r="H86" s="255"/>
      <c r="I86" s="255"/>
      <c r="J86" s="255"/>
      <c r="K86" s="255"/>
      <c r="L86" s="255"/>
      <c r="M86" s="255"/>
      <c r="N86" s="255"/>
      <c r="O86" s="255"/>
      <c r="P86" s="255"/>
      <c r="Q86" s="255"/>
      <c r="R86" s="255"/>
      <c r="S86" s="255"/>
      <c r="T86" s="255"/>
      <c r="U86" s="255"/>
      <c r="V86" s="255"/>
      <c r="W86" s="255"/>
      <c r="X86" s="255"/>
      <c r="Y86" s="255"/>
      <c r="Z86" s="255"/>
    </row>
    <row r="87" spans="1:26" s="254" customFormat="1">
      <c r="A87" s="608"/>
      <c r="B87" s="255"/>
      <c r="C87" s="292"/>
      <c r="D87" s="608"/>
      <c r="E87" s="255"/>
      <c r="F87" s="255"/>
      <c r="G87" s="255"/>
      <c r="H87" s="255"/>
      <c r="I87" s="255"/>
      <c r="J87" s="255"/>
      <c r="K87" s="255"/>
      <c r="L87" s="255"/>
      <c r="M87" s="255"/>
      <c r="N87" s="255"/>
      <c r="O87" s="255"/>
      <c r="P87" s="255"/>
      <c r="Q87" s="255"/>
      <c r="R87" s="255"/>
      <c r="S87" s="255"/>
      <c r="T87" s="255"/>
      <c r="U87" s="255"/>
      <c r="V87" s="255"/>
      <c r="W87" s="255"/>
      <c r="X87" s="255"/>
      <c r="Y87" s="255"/>
      <c r="Z87" s="255"/>
    </row>
    <row r="88" spans="1:26" s="254" customFormat="1">
      <c r="A88" s="608"/>
      <c r="B88" s="255"/>
      <c r="C88" s="292"/>
      <c r="D88" s="608"/>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1:26" s="254" customFormat="1">
      <c r="A89" s="608"/>
      <c r="B89" s="255"/>
      <c r="C89" s="292"/>
      <c r="D89" s="608"/>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1:26" s="254" customFormat="1">
      <c r="A90" s="608"/>
      <c r="B90" s="255"/>
      <c r="C90" s="292"/>
      <c r="D90" s="608"/>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1:26" s="254" customFormat="1">
      <c r="A91" s="608"/>
      <c r="B91" s="255"/>
      <c r="C91" s="292"/>
      <c r="D91" s="608"/>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1:26" s="254" customFormat="1">
      <c r="A92" s="608"/>
      <c r="B92" s="255"/>
      <c r="C92" s="292"/>
      <c r="D92" s="608"/>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1:26" s="254" customFormat="1">
      <c r="A93" s="608"/>
      <c r="B93" s="255"/>
      <c r="C93" s="292"/>
      <c r="D93" s="608"/>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1:26" s="254" customFormat="1">
      <c r="A94" s="608"/>
      <c r="B94" s="255"/>
      <c r="C94" s="292"/>
      <c r="D94" s="608"/>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1:26" s="254" customFormat="1">
      <c r="A95" s="608"/>
      <c r="B95" s="255"/>
      <c r="C95" s="292"/>
      <c r="D95" s="608"/>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1:26" s="254" customFormat="1">
      <c r="A96" s="608"/>
      <c r="B96" s="255"/>
      <c r="C96" s="292"/>
      <c r="D96" s="608"/>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1:26" s="254" customFormat="1">
      <c r="A97" s="608"/>
      <c r="B97" s="255"/>
      <c r="C97" s="292"/>
      <c r="D97" s="608"/>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1:26" s="254" customFormat="1">
      <c r="A98" s="608"/>
      <c r="B98" s="255"/>
      <c r="C98" s="292"/>
      <c r="D98" s="608"/>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1:26" s="254" customFormat="1">
      <c r="A99" s="608"/>
      <c r="B99" s="255"/>
      <c r="C99" s="292"/>
      <c r="D99" s="608"/>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1:26" s="254" customFormat="1">
      <c r="A100" s="608"/>
      <c r="B100" s="255"/>
      <c r="C100" s="292"/>
      <c r="D100" s="608"/>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1:26" s="254" customFormat="1">
      <c r="A101" s="608"/>
      <c r="B101" s="255"/>
      <c r="C101" s="292"/>
      <c r="D101" s="608"/>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row r="102" spans="1:26" s="254" customFormat="1">
      <c r="A102" s="608"/>
      <c r="B102" s="255"/>
      <c r="C102" s="292"/>
      <c r="D102" s="608"/>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row>
    <row r="103" spans="1:26" s="254" customFormat="1">
      <c r="A103" s="608"/>
      <c r="B103" s="255"/>
      <c r="C103" s="292"/>
      <c r="D103" s="608"/>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row>
    <row r="104" spans="1:26" s="254" customFormat="1">
      <c r="A104" s="608"/>
      <c r="B104" s="255"/>
      <c r="C104" s="292"/>
      <c r="D104" s="608"/>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row>
    <row r="105" spans="1:26" s="254" customFormat="1">
      <c r="A105" s="608"/>
      <c r="B105" s="255"/>
      <c r="C105" s="292"/>
      <c r="D105" s="608"/>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row>
    <row r="106" spans="1:26" s="254" customFormat="1">
      <c r="A106" s="608"/>
      <c r="B106" s="255"/>
      <c r="C106" s="292"/>
      <c r="D106" s="608"/>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row>
    <row r="107" spans="1:26" s="254" customFormat="1">
      <c r="A107" s="608"/>
      <c r="B107" s="255"/>
      <c r="C107" s="292"/>
      <c r="D107" s="608"/>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row>
    <row r="108" spans="1:26" s="254" customFormat="1">
      <c r="A108" s="608"/>
      <c r="B108" s="255"/>
      <c r="C108" s="292"/>
      <c r="D108" s="608"/>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row>
    <row r="109" spans="1:26" s="254" customFormat="1">
      <c r="A109" s="608"/>
      <c r="B109" s="255"/>
      <c r="C109" s="292"/>
      <c r="D109" s="608"/>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row>
    <row r="110" spans="1:26" s="254" customFormat="1">
      <c r="A110" s="608"/>
      <c r="B110" s="255"/>
      <c r="C110" s="292"/>
      <c r="D110" s="608"/>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row>
    <row r="111" spans="1:26" s="254" customFormat="1">
      <c r="A111" s="608"/>
      <c r="B111" s="255"/>
      <c r="C111" s="292"/>
      <c r="D111" s="608"/>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row>
    <row r="112" spans="1:26" s="254" customFormat="1">
      <c r="A112" s="608"/>
      <c r="B112" s="255"/>
      <c r="C112" s="292"/>
      <c r="D112" s="608"/>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row>
    <row r="113" spans="1:26" s="254" customFormat="1">
      <c r="A113" s="608"/>
      <c r="B113" s="255"/>
      <c r="C113" s="292"/>
      <c r="D113" s="608"/>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row>
    <row r="114" spans="1:26" s="254" customFormat="1">
      <c r="A114" s="608"/>
      <c r="B114" s="255"/>
      <c r="C114" s="292"/>
      <c r="D114" s="608"/>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row>
    <row r="115" spans="1:26" s="254" customFormat="1">
      <c r="A115" s="608"/>
      <c r="B115" s="255"/>
      <c r="C115" s="292"/>
      <c r="D115" s="608"/>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row>
    <row r="116" spans="1:26" s="254" customFormat="1">
      <c r="A116" s="608"/>
      <c r="B116" s="255"/>
      <c r="C116" s="292"/>
      <c r="D116" s="608"/>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row>
    <row r="117" spans="1:26" s="254" customFormat="1">
      <c r="A117" s="608"/>
      <c r="B117" s="255"/>
      <c r="C117" s="292"/>
      <c r="D117" s="608"/>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row>
    <row r="118" spans="1:26" s="254" customFormat="1">
      <c r="A118" s="608"/>
      <c r="B118" s="255"/>
      <c r="C118" s="292"/>
      <c r="D118" s="608"/>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row>
    <row r="119" spans="1:26" s="254" customFormat="1">
      <c r="A119" s="608"/>
      <c r="B119" s="255"/>
      <c r="C119" s="292"/>
      <c r="D119" s="608"/>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row>
    <row r="120" spans="1:26" s="254" customFormat="1">
      <c r="A120" s="608"/>
      <c r="B120" s="255"/>
      <c r="C120" s="292"/>
      <c r="D120" s="608"/>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row>
    <row r="121" spans="1:26" s="254" customFormat="1">
      <c r="A121" s="608"/>
      <c r="B121" s="255"/>
      <c r="C121" s="292"/>
      <c r="D121" s="608"/>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row>
    <row r="122" spans="1:26" s="254" customFormat="1">
      <c r="A122" s="608"/>
      <c r="B122" s="255"/>
      <c r="C122" s="292"/>
      <c r="D122" s="608"/>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row>
    <row r="123" spans="1:26" s="254" customFormat="1">
      <c r="A123" s="608"/>
      <c r="B123" s="255"/>
      <c r="C123" s="292"/>
      <c r="D123" s="608"/>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row>
    <row r="124" spans="1:26" s="254" customFormat="1">
      <c r="A124" s="608"/>
      <c r="B124" s="255"/>
      <c r="C124" s="292"/>
      <c r="D124" s="608"/>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row>
    <row r="125" spans="1:26" s="254" customFormat="1">
      <c r="A125" s="608"/>
      <c r="B125" s="255"/>
      <c r="C125" s="292"/>
      <c r="D125" s="608"/>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row>
    <row r="126" spans="1:26" s="254" customFormat="1">
      <c r="A126" s="608"/>
      <c r="B126" s="255"/>
      <c r="C126" s="292"/>
      <c r="D126" s="608"/>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row>
    <row r="127" spans="1:26" s="254" customFormat="1">
      <c r="A127" s="608"/>
      <c r="B127" s="255"/>
      <c r="C127" s="292"/>
      <c r="D127" s="608"/>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row>
    <row r="128" spans="1:26" s="254" customFormat="1">
      <c r="A128" s="608"/>
      <c r="B128" s="255"/>
      <c r="C128" s="292"/>
      <c r="D128" s="608"/>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row>
    <row r="129" spans="1:26" s="254" customFormat="1">
      <c r="A129" s="608"/>
      <c r="B129" s="255"/>
      <c r="C129" s="292"/>
      <c r="D129" s="608"/>
      <c r="E129" s="255"/>
      <c r="F129" s="255"/>
      <c r="G129" s="255"/>
      <c r="H129" s="255"/>
      <c r="I129" s="255"/>
      <c r="J129" s="255"/>
      <c r="K129" s="255"/>
      <c r="L129" s="255"/>
      <c r="M129" s="255"/>
      <c r="N129" s="255"/>
      <c r="O129" s="255"/>
      <c r="P129" s="255"/>
      <c r="Q129" s="255"/>
      <c r="R129" s="255"/>
      <c r="S129" s="255"/>
      <c r="T129" s="255"/>
      <c r="U129" s="255"/>
      <c r="V129" s="255"/>
      <c r="W129" s="255"/>
      <c r="X129" s="255"/>
      <c r="Y129" s="255"/>
      <c r="Z129" s="255"/>
    </row>
    <row r="130" spans="1:26" s="254" customFormat="1">
      <c r="A130" s="608"/>
      <c r="B130" s="255"/>
      <c r="C130" s="292"/>
      <c r="D130" s="608"/>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row>
    <row r="131" spans="1:26" s="254" customFormat="1">
      <c r="A131" s="608"/>
      <c r="B131" s="255"/>
      <c r="C131" s="292"/>
      <c r="D131" s="608"/>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row>
    <row r="132" spans="1:26" s="254" customFormat="1">
      <c r="A132" s="608"/>
      <c r="B132" s="255"/>
      <c r="C132" s="292"/>
      <c r="D132" s="608"/>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row>
    <row r="133" spans="1:26" s="254" customFormat="1">
      <c r="A133" s="608"/>
      <c r="B133" s="255"/>
      <c r="C133" s="292"/>
      <c r="D133" s="608"/>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row>
    <row r="134" spans="1:26" s="254" customFormat="1">
      <c r="A134" s="608"/>
      <c r="B134" s="255"/>
      <c r="C134" s="292"/>
      <c r="D134" s="608"/>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row>
    <row r="135" spans="1:26" s="254" customFormat="1">
      <c r="A135" s="608"/>
      <c r="B135" s="255"/>
      <c r="C135" s="292"/>
      <c r="D135" s="608"/>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row>
    <row r="136" spans="1:26" s="254" customFormat="1">
      <c r="A136" s="608"/>
      <c r="B136" s="255"/>
      <c r="C136" s="292"/>
      <c r="D136" s="608"/>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row>
    <row r="137" spans="1:26" s="254" customFormat="1">
      <c r="A137" s="608"/>
      <c r="B137" s="255"/>
      <c r="C137" s="292"/>
      <c r="D137" s="608"/>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row>
    <row r="138" spans="1:26" s="254" customFormat="1">
      <c r="A138" s="608"/>
      <c r="B138" s="255"/>
      <c r="C138" s="292"/>
      <c r="D138" s="608"/>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row>
    <row r="139" spans="1:26" s="254" customFormat="1">
      <c r="A139" s="608"/>
      <c r="B139" s="255"/>
      <c r="C139" s="292"/>
      <c r="D139" s="608"/>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row>
    <row r="140" spans="1:26" s="254" customFormat="1">
      <c r="A140" s="608"/>
      <c r="B140" s="255"/>
      <c r="C140" s="292"/>
      <c r="D140" s="608"/>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row>
    <row r="141" spans="1:26" s="254" customFormat="1">
      <c r="A141" s="608"/>
      <c r="B141" s="255"/>
      <c r="C141" s="292"/>
      <c r="D141" s="608"/>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row>
    <row r="142" spans="1:26" s="254" customFormat="1">
      <c r="A142" s="608"/>
      <c r="B142" s="255"/>
      <c r="C142" s="292"/>
      <c r="D142" s="608"/>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row>
    <row r="143" spans="1:26" s="254" customFormat="1">
      <c r="A143" s="608"/>
      <c r="B143" s="255"/>
      <c r="C143" s="292"/>
      <c r="D143" s="608"/>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row>
    <row r="144" spans="1:26" s="254" customFormat="1">
      <c r="A144" s="608"/>
      <c r="B144" s="255"/>
      <c r="C144" s="292"/>
      <c r="D144" s="608"/>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row>
    <row r="145" spans="1:26" s="254" customFormat="1">
      <c r="A145" s="608"/>
      <c r="B145" s="255"/>
      <c r="C145" s="292"/>
      <c r="D145" s="608"/>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row>
    <row r="146" spans="1:26" s="254" customFormat="1">
      <c r="A146" s="608"/>
      <c r="B146" s="255"/>
      <c r="C146" s="292"/>
      <c r="D146" s="608"/>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row>
    <row r="147" spans="1:26" s="254" customFormat="1">
      <c r="A147" s="608"/>
      <c r="B147" s="255"/>
      <c r="C147" s="292"/>
      <c r="D147" s="608"/>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row>
    <row r="148" spans="1:26" s="254" customFormat="1">
      <c r="A148" s="608"/>
      <c r="B148" s="255"/>
      <c r="C148" s="292"/>
      <c r="D148" s="608"/>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row>
    <row r="149" spans="1:26" s="254" customFormat="1">
      <c r="A149" s="608"/>
      <c r="B149" s="255"/>
      <c r="C149" s="292"/>
      <c r="D149" s="608"/>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row>
    <row r="150" spans="1:26" s="254" customFormat="1">
      <c r="A150" s="608"/>
      <c r="B150" s="255"/>
      <c r="C150" s="292"/>
      <c r="D150" s="608"/>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row>
    <row r="151" spans="1:26" s="254" customFormat="1">
      <c r="A151" s="608"/>
      <c r="B151" s="255"/>
      <c r="C151" s="292"/>
      <c r="D151" s="608"/>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row>
    <row r="152" spans="1:26" s="254" customFormat="1">
      <c r="A152" s="608"/>
      <c r="B152" s="255"/>
      <c r="C152" s="292"/>
      <c r="D152" s="608"/>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row>
    <row r="153" spans="1:26" s="254" customFormat="1">
      <c r="A153" s="608"/>
      <c r="B153" s="255"/>
      <c r="C153" s="292"/>
      <c r="D153" s="608"/>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row>
    <row r="154" spans="1:26" s="254" customFormat="1">
      <c r="A154" s="608"/>
      <c r="B154" s="255"/>
      <c r="C154" s="292"/>
      <c r="D154" s="608"/>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row>
    <row r="155" spans="1:26" s="254" customFormat="1">
      <c r="A155" s="608"/>
      <c r="B155" s="255"/>
      <c r="C155" s="292"/>
      <c r="D155" s="608"/>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row>
    <row r="156" spans="1:26" s="254" customFormat="1">
      <c r="A156" s="608"/>
      <c r="B156" s="255"/>
      <c r="C156" s="292"/>
      <c r="D156" s="608"/>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row>
    <row r="157" spans="1:26" s="254" customFormat="1">
      <c r="A157" s="608"/>
      <c r="B157" s="255"/>
      <c r="C157" s="292"/>
      <c r="D157" s="608"/>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row>
    <row r="158" spans="1:26" s="254" customFormat="1">
      <c r="A158" s="608"/>
      <c r="B158" s="255"/>
      <c r="C158" s="292"/>
      <c r="D158" s="608"/>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row>
    <row r="159" spans="1:26" s="254" customFormat="1">
      <c r="A159" s="608"/>
      <c r="B159" s="255"/>
      <c r="C159" s="292"/>
      <c r="D159" s="608"/>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row>
    <row r="160" spans="1:26" s="254" customFormat="1">
      <c r="A160" s="608"/>
      <c r="B160" s="255"/>
      <c r="C160" s="292"/>
      <c r="D160" s="608"/>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row>
    <row r="161" spans="1:26" s="254" customFormat="1">
      <c r="A161" s="608"/>
      <c r="B161" s="255"/>
      <c r="C161" s="292"/>
      <c r="D161" s="608"/>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row>
    <row r="162" spans="1:26" s="254" customFormat="1">
      <c r="A162" s="608"/>
      <c r="B162" s="255"/>
      <c r="C162" s="292"/>
      <c r="D162" s="608"/>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row>
    <row r="163" spans="1:26" s="254" customFormat="1">
      <c r="A163" s="608"/>
      <c r="B163" s="255"/>
      <c r="C163" s="292"/>
      <c r="D163" s="608"/>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row>
    <row r="164" spans="1:26" s="254" customFormat="1">
      <c r="A164" s="608"/>
      <c r="B164" s="255"/>
      <c r="C164" s="292"/>
      <c r="D164" s="608"/>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row>
    <row r="165" spans="1:26" s="254" customFormat="1">
      <c r="A165" s="608"/>
      <c r="B165" s="255"/>
      <c r="C165" s="292"/>
      <c r="D165" s="608"/>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row>
    <row r="166" spans="1:26" s="254" customFormat="1">
      <c r="A166" s="608"/>
      <c r="B166" s="255"/>
      <c r="C166" s="292"/>
      <c r="D166" s="608"/>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row>
    <row r="167" spans="1:26" s="254" customFormat="1">
      <c r="A167" s="608"/>
      <c r="B167" s="255"/>
      <c r="C167" s="292"/>
      <c r="D167" s="608"/>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row>
    <row r="168" spans="1:26" s="254" customFormat="1">
      <c r="A168" s="608"/>
      <c r="B168" s="255"/>
      <c r="C168" s="292"/>
      <c r="D168" s="608"/>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row>
    <row r="169" spans="1:26" s="254" customFormat="1">
      <c r="A169" s="608"/>
      <c r="B169" s="255"/>
      <c r="C169" s="292"/>
      <c r="D169" s="608"/>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row>
    <row r="170" spans="1:26" s="254" customFormat="1">
      <c r="A170" s="608"/>
      <c r="B170" s="255"/>
      <c r="C170" s="292"/>
      <c r="D170" s="608"/>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row>
    <row r="171" spans="1:26" s="254" customFormat="1">
      <c r="A171" s="608"/>
      <c r="B171" s="255"/>
      <c r="C171" s="292"/>
      <c r="D171" s="608"/>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row>
    <row r="172" spans="1:26" s="254" customFormat="1">
      <c r="A172" s="608"/>
      <c r="B172" s="255"/>
      <c r="C172" s="292"/>
      <c r="D172" s="608"/>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row>
    <row r="173" spans="1:26" s="254" customFormat="1">
      <c r="A173" s="608"/>
      <c r="B173" s="255"/>
      <c r="C173" s="292"/>
      <c r="D173" s="608"/>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row>
    <row r="174" spans="1:26" s="254" customFormat="1">
      <c r="A174" s="608"/>
      <c r="B174" s="255"/>
      <c r="C174" s="292"/>
      <c r="D174" s="608"/>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row>
    <row r="175" spans="1:26" s="254" customFormat="1">
      <c r="A175" s="608"/>
      <c r="B175" s="255"/>
      <c r="C175" s="292"/>
      <c r="D175" s="608"/>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row>
    <row r="176" spans="1:26" s="254" customFormat="1">
      <c r="A176" s="608"/>
      <c r="B176" s="255"/>
      <c r="C176" s="292"/>
      <c r="D176" s="608"/>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row>
    <row r="177" spans="1:26" s="254" customFormat="1">
      <c r="A177" s="608"/>
      <c r="B177" s="255"/>
      <c r="C177" s="292"/>
      <c r="D177" s="608"/>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row>
    <row r="178" spans="1:26" s="254" customFormat="1">
      <c r="A178" s="608"/>
      <c r="B178" s="255"/>
      <c r="C178" s="292"/>
      <c r="D178" s="608"/>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row>
    <row r="179" spans="1:26" s="254" customFormat="1">
      <c r="A179" s="608"/>
      <c r="B179" s="255"/>
      <c r="C179" s="292"/>
      <c r="D179" s="608"/>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row>
    <row r="180" spans="1:26" s="254" customFormat="1">
      <c r="A180" s="608"/>
      <c r="B180" s="255"/>
      <c r="C180" s="292"/>
      <c r="D180" s="608"/>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row>
    <row r="181" spans="1:26" s="254" customFormat="1">
      <c r="A181" s="608"/>
      <c r="B181" s="255"/>
      <c r="C181" s="292"/>
      <c r="D181" s="608"/>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row>
    <row r="182" spans="1:26" s="254" customFormat="1">
      <c r="A182" s="608"/>
      <c r="B182" s="255"/>
      <c r="C182" s="292"/>
      <c r="D182" s="608"/>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row>
    <row r="183" spans="1:26" s="254" customFormat="1">
      <c r="A183" s="608"/>
      <c r="B183" s="255"/>
      <c r="C183" s="292"/>
      <c r="D183" s="608"/>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row>
    <row r="184" spans="1:26" s="254" customFormat="1">
      <c r="A184" s="608"/>
      <c r="B184" s="255"/>
      <c r="C184" s="292"/>
      <c r="D184" s="608"/>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row>
    <row r="185" spans="1:26" s="254" customFormat="1">
      <c r="A185" s="608"/>
      <c r="B185" s="255"/>
      <c r="C185" s="292"/>
      <c r="D185" s="608"/>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row>
    <row r="186" spans="1:26" s="254" customFormat="1">
      <c r="A186" s="608"/>
      <c r="B186" s="255"/>
      <c r="C186" s="292"/>
      <c r="D186" s="608"/>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row>
    <row r="187" spans="1:26" s="254" customFormat="1">
      <c r="A187" s="608"/>
      <c r="B187" s="255"/>
      <c r="C187" s="292"/>
      <c r="D187" s="608"/>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row>
    <row r="188" spans="1:26" s="254" customFormat="1">
      <c r="A188" s="608"/>
      <c r="B188" s="255"/>
      <c r="C188" s="292"/>
      <c r="D188" s="608"/>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row>
    <row r="189" spans="1:26" s="254" customFormat="1">
      <c r="A189" s="608"/>
      <c r="B189" s="255"/>
      <c r="C189" s="292"/>
      <c r="D189" s="608"/>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row>
    <row r="190" spans="1:26" s="254" customFormat="1">
      <c r="A190" s="608"/>
      <c r="B190" s="255"/>
      <c r="C190" s="292"/>
      <c r="D190" s="608"/>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row>
    <row r="191" spans="1:26" s="254" customFormat="1">
      <c r="A191" s="608"/>
      <c r="B191" s="255"/>
      <c r="C191" s="292"/>
      <c r="D191" s="608"/>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row>
    <row r="192" spans="1:26" s="254" customFormat="1">
      <c r="A192" s="608"/>
      <c r="B192" s="255"/>
      <c r="C192" s="292"/>
      <c r="D192" s="608"/>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row>
    <row r="193" spans="1:26" s="254" customFormat="1">
      <c r="A193" s="608"/>
      <c r="B193" s="255"/>
      <c r="C193" s="292"/>
      <c r="D193" s="608"/>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row>
    <row r="194" spans="1:26" s="254" customFormat="1">
      <c r="A194" s="608"/>
      <c r="B194" s="255"/>
      <c r="C194" s="292"/>
      <c r="D194" s="608"/>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row>
    <row r="195" spans="1:26" s="254" customFormat="1">
      <c r="A195" s="608"/>
      <c r="B195" s="255"/>
      <c r="C195" s="292"/>
      <c r="D195" s="608"/>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row>
    <row r="196" spans="1:26" s="254" customFormat="1">
      <c r="A196" s="608"/>
      <c r="B196" s="255"/>
      <c r="C196" s="292"/>
      <c r="D196" s="608"/>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row>
    <row r="197" spans="1:26" s="254" customFormat="1">
      <c r="A197" s="608"/>
      <c r="B197" s="255"/>
      <c r="C197" s="292"/>
      <c r="D197" s="608"/>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row>
    <row r="198" spans="1:26" s="254" customFormat="1">
      <c r="A198" s="608"/>
      <c r="B198" s="255"/>
      <c r="C198" s="292"/>
      <c r="D198" s="608"/>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row>
    <row r="199" spans="1:26" s="254" customFormat="1">
      <c r="A199" s="608"/>
      <c r="B199" s="255"/>
      <c r="C199" s="292"/>
      <c r="D199" s="608"/>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row>
    <row r="200" spans="1:26" s="254" customFormat="1">
      <c r="A200" s="608"/>
      <c r="B200" s="255"/>
      <c r="C200" s="292"/>
      <c r="D200" s="608"/>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row>
    <row r="201" spans="1:26" s="254" customFormat="1">
      <c r="A201" s="608"/>
      <c r="B201" s="255"/>
      <c r="C201" s="292"/>
      <c r="D201" s="608"/>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row>
    <row r="202" spans="1:26" s="254" customFormat="1">
      <c r="A202" s="608"/>
      <c r="B202" s="255"/>
      <c r="C202" s="292"/>
      <c r="D202" s="608"/>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row>
    <row r="203" spans="1:26" s="254" customFormat="1">
      <c r="A203" s="608"/>
      <c r="B203" s="255"/>
      <c r="C203" s="292"/>
      <c r="D203" s="608"/>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row>
    <row r="204" spans="1:26" s="254" customFormat="1">
      <c r="A204" s="608"/>
      <c r="B204" s="255"/>
      <c r="C204" s="292"/>
      <c r="D204" s="608"/>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row>
    <row r="205" spans="1:26" s="254" customFormat="1">
      <c r="A205" s="608"/>
      <c r="B205" s="255"/>
      <c r="C205" s="292"/>
      <c r="D205" s="608"/>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row>
    <row r="206" spans="1:26" s="254" customFormat="1">
      <c r="A206" s="608"/>
      <c r="B206" s="255"/>
      <c r="C206" s="292"/>
      <c r="D206" s="608"/>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row>
    <row r="207" spans="1:26" s="254" customFormat="1">
      <c r="A207" s="608"/>
      <c r="B207" s="255"/>
      <c r="C207" s="292"/>
      <c r="D207" s="608"/>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row>
    <row r="208" spans="1:26" s="254" customFormat="1">
      <c r="A208" s="608"/>
      <c r="B208" s="255"/>
      <c r="C208" s="292"/>
      <c r="D208" s="608"/>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row>
    <row r="209" spans="1:26" s="254" customFormat="1">
      <c r="A209" s="608"/>
      <c r="B209" s="255"/>
      <c r="C209" s="292"/>
      <c r="D209" s="608"/>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row>
    <row r="210" spans="1:26" s="254" customFormat="1">
      <c r="A210" s="608"/>
      <c r="B210" s="255"/>
      <c r="C210" s="292"/>
      <c r="D210" s="608"/>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row>
    <row r="211" spans="1:26" s="254" customFormat="1">
      <c r="A211" s="608"/>
      <c r="B211" s="255"/>
      <c r="C211" s="292"/>
      <c r="D211" s="608"/>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row>
    <row r="212" spans="1:26" s="254" customFormat="1">
      <c r="A212" s="608"/>
      <c r="B212" s="255"/>
      <c r="C212" s="292"/>
      <c r="D212" s="608"/>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row>
    <row r="213" spans="1:26" s="254" customFormat="1">
      <c r="A213" s="608"/>
      <c r="B213" s="255"/>
      <c r="C213" s="292"/>
      <c r="D213" s="608"/>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row>
    <row r="214" spans="1:26" s="254" customFormat="1">
      <c r="A214" s="608"/>
      <c r="B214" s="255"/>
      <c r="C214" s="292"/>
      <c r="D214" s="608"/>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row>
    <row r="215" spans="1:26" s="254" customFormat="1">
      <c r="A215" s="608"/>
      <c r="B215" s="255"/>
      <c r="C215" s="292"/>
      <c r="D215" s="608"/>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row>
    <row r="216" spans="1:26" s="254" customFormat="1">
      <c r="A216" s="608"/>
      <c r="B216" s="255"/>
      <c r="C216" s="292"/>
      <c r="D216" s="608"/>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row>
    <row r="217" spans="1:26" s="254" customFormat="1">
      <c r="A217" s="608"/>
      <c r="B217" s="255"/>
      <c r="C217" s="292"/>
      <c r="D217" s="608"/>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row>
    <row r="218" spans="1:26" s="254" customFormat="1">
      <c r="A218" s="608"/>
      <c r="B218" s="255"/>
      <c r="C218" s="292"/>
      <c r="D218" s="608"/>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row>
    <row r="219" spans="1:26" s="254" customFormat="1">
      <c r="A219" s="608"/>
      <c r="B219" s="255"/>
      <c r="C219" s="292"/>
      <c r="D219" s="608"/>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row>
    <row r="220" spans="1:26" s="254" customFormat="1">
      <c r="A220" s="608"/>
      <c r="B220" s="255"/>
      <c r="C220" s="292"/>
      <c r="D220" s="608"/>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row>
    <row r="221" spans="1:26" s="254" customFormat="1">
      <c r="A221" s="608"/>
      <c r="B221" s="255"/>
      <c r="C221" s="292"/>
      <c r="D221" s="608"/>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row>
    <row r="222" spans="1:26" s="254" customFormat="1">
      <c r="A222" s="608"/>
      <c r="B222" s="255"/>
      <c r="C222" s="292"/>
      <c r="D222" s="608"/>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row>
    <row r="223" spans="1:26" s="254" customFormat="1">
      <c r="A223" s="608"/>
      <c r="B223" s="255"/>
      <c r="C223" s="292"/>
      <c r="D223" s="608"/>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row>
    <row r="224" spans="1:26" s="254" customFormat="1">
      <c r="A224" s="608"/>
      <c r="B224" s="255"/>
      <c r="C224" s="292"/>
      <c r="D224" s="608"/>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row>
    <row r="225" spans="1:26" s="254" customFormat="1">
      <c r="A225" s="608"/>
      <c r="B225" s="255"/>
      <c r="C225" s="292"/>
      <c r="D225" s="608"/>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row>
    <row r="226" spans="1:26" s="254" customFormat="1">
      <c r="A226" s="608"/>
      <c r="B226" s="255"/>
      <c r="C226" s="292"/>
      <c r="D226" s="608"/>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row>
    <row r="227" spans="1:26" s="254" customFormat="1">
      <c r="A227" s="608"/>
      <c r="B227" s="255"/>
      <c r="C227" s="292"/>
      <c r="D227" s="608"/>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row>
    <row r="228" spans="1:26" s="254" customFormat="1">
      <c r="A228" s="608"/>
      <c r="B228" s="255"/>
      <c r="C228" s="292"/>
      <c r="D228" s="608"/>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row>
    <row r="229" spans="1:26" s="254" customFormat="1">
      <c r="A229" s="608"/>
      <c r="B229" s="255"/>
      <c r="C229" s="292"/>
      <c r="D229" s="608"/>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row>
    <row r="230" spans="1:26" s="254" customFormat="1">
      <c r="A230" s="608"/>
      <c r="B230" s="255"/>
      <c r="C230" s="292"/>
      <c r="D230" s="608"/>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row>
    <row r="231" spans="1:26" s="254" customFormat="1">
      <c r="A231" s="608"/>
      <c r="B231" s="255"/>
      <c r="C231" s="292"/>
      <c r="D231" s="608"/>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row>
    <row r="232" spans="1:26" s="254" customFormat="1">
      <c r="A232" s="608"/>
      <c r="B232" s="255"/>
      <c r="C232" s="292"/>
      <c r="D232" s="608"/>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row>
    <row r="233" spans="1:26" s="254" customFormat="1">
      <c r="A233" s="608"/>
      <c r="B233" s="255"/>
      <c r="C233" s="292"/>
      <c r="D233" s="608"/>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row>
    <row r="234" spans="1:26" s="254" customFormat="1">
      <c r="A234" s="608"/>
      <c r="B234" s="255"/>
      <c r="C234" s="292"/>
      <c r="D234" s="608"/>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row>
    <row r="235" spans="1:26" s="254" customFormat="1">
      <c r="A235" s="608"/>
      <c r="B235" s="255"/>
      <c r="C235" s="292"/>
      <c r="D235" s="608"/>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row>
    <row r="236" spans="1:26" s="254" customFormat="1">
      <c r="A236" s="608"/>
      <c r="B236" s="255"/>
      <c r="C236" s="292"/>
      <c r="D236" s="608"/>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row>
    <row r="237" spans="1:26" s="254" customFormat="1">
      <c r="A237" s="608"/>
      <c r="B237" s="255"/>
      <c r="C237" s="292"/>
      <c r="D237" s="608"/>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row>
    <row r="238" spans="1:26" s="254" customFormat="1">
      <c r="A238" s="608"/>
      <c r="B238" s="255"/>
      <c r="C238" s="292"/>
      <c r="D238" s="608"/>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row>
    <row r="239" spans="1:26" s="254" customFormat="1">
      <c r="A239" s="608"/>
      <c r="B239" s="255"/>
      <c r="C239" s="292"/>
      <c r="D239" s="608"/>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row>
    <row r="240" spans="1:26" s="254" customFormat="1">
      <c r="A240" s="608"/>
      <c r="B240" s="255"/>
      <c r="C240" s="292"/>
      <c r="D240" s="608"/>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row>
    <row r="241" spans="1:26" s="254" customFormat="1">
      <c r="A241" s="608"/>
      <c r="B241" s="255"/>
      <c r="C241" s="292"/>
      <c r="D241" s="608"/>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row>
    <row r="242" spans="1:26" s="254" customFormat="1">
      <c r="A242" s="608"/>
      <c r="B242" s="255"/>
      <c r="C242" s="292"/>
      <c r="D242" s="608"/>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row>
    <row r="243" spans="1:26" s="254" customFormat="1">
      <c r="A243" s="608"/>
      <c r="B243" s="255"/>
      <c r="C243" s="292"/>
      <c r="D243" s="608"/>
      <c r="E243" s="255"/>
      <c r="F243" s="255"/>
      <c r="G243" s="255"/>
      <c r="H243" s="255"/>
      <c r="I243" s="255"/>
      <c r="J243" s="255"/>
      <c r="K243" s="255"/>
      <c r="L243" s="255"/>
      <c r="M243" s="255"/>
      <c r="N243" s="255"/>
      <c r="O243" s="255"/>
      <c r="P243" s="255"/>
      <c r="Q243" s="255"/>
      <c r="R243" s="255"/>
      <c r="S243" s="255"/>
      <c r="T243" s="255"/>
      <c r="U243" s="255"/>
      <c r="V243" s="255"/>
      <c r="W243" s="255"/>
      <c r="X243" s="255"/>
      <c r="Y243" s="255"/>
      <c r="Z243" s="255"/>
    </row>
    <row r="244" spans="1:26" s="254" customFormat="1">
      <c r="A244" s="608"/>
      <c r="B244" s="255"/>
      <c r="C244" s="292"/>
      <c r="D244" s="608"/>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row>
    <row r="245" spans="1:26" s="254" customFormat="1">
      <c r="A245" s="608"/>
      <c r="B245" s="255"/>
      <c r="C245" s="292"/>
      <c r="D245" s="608"/>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row>
    <row r="246" spans="1:26" s="254" customFormat="1">
      <c r="A246" s="608"/>
      <c r="B246" s="255"/>
      <c r="C246" s="292"/>
      <c r="D246" s="608"/>
      <c r="E246" s="255"/>
      <c r="F246" s="255"/>
      <c r="G246" s="255"/>
      <c r="H246" s="255"/>
      <c r="I246" s="255"/>
      <c r="J246" s="255"/>
      <c r="K246" s="255"/>
      <c r="L246" s="255"/>
      <c r="M246" s="255"/>
      <c r="N246" s="255"/>
      <c r="O246" s="255"/>
      <c r="P246" s="255"/>
      <c r="Q246" s="255"/>
      <c r="R246" s="255"/>
      <c r="S246" s="255"/>
      <c r="T246" s="255"/>
      <c r="U246" s="255"/>
      <c r="V246" s="255"/>
      <c r="W246" s="255"/>
      <c r="X246" s="255"/>
      <c r="Y246" s="255"/>
      <c r="Z246" s="255"/>
    </row>
    <row r="247" spans="1:26" s="254" customFormat="1">
      <c r="A247" s="608"/>
      <c r="B247" s="255"/>
      <c r="C247" s="292"/>
      <c r="D247" s="608"/>
      <c r="E247" s="255"/>
      <c r="F247" s="255"/>
      <c r="G247" s="255"/>
      <c r="H247" s="255"/>
      <c r="I247" s="255"/>
      <c r="J247" s="255"/>
      <c r="K247" s="255"/>
      <c r="L247" s="255"/>
      <c r="M247" s="255"/>
      <c r="N247" s="255"/>
      <c r="O247" s="255"/>
      <c r="P247" s="255"/>
      <c r="Q247" s="255"/>
      <c r="R247" s="255"/>
      <c r="S247" s="255"/>
      <c r="T247" s="255"/>
      <c r="U247" s="255"/>
      <c r="V247" s="255"/>
      <c r="W247" s="255"/>
      <c r="X247" s="255"/>
      <c r="Y247" s="255"/>
      <c r="Z247" s="255"/>
    </row>
    <row r="248" spans="1:26" s="254" customFormat="1">
      <c r="A248" s="608"/>
      <c r="B248" s="255"/>
      <c r="C248" s="292"/>
      <c r="D248" s="608"/>
      <c r="E248" s="255"/>
      <c r="F248" s="255"/>
      <c r="G248" s="255"/>
      <c r="H248" s="255"/>
      <c r="I248" s="255"/>
      <c r="J248" s="255"/>
      <c r="K248" s="255"/>
      <c r="L248" s="255"/>
      <c r="M248" s="255"/>
      <c r="N248" s="255"/>
      <c r="O248" s="255"/>
      <c r="P248" s="255"/>
      <c r="Q248" s="255"/>
      <c r="R248" s="255"/>
      <c r="S248" s="255"/>
      <c r="T248" s="255"/>
      <c r="U248" s="255"/>
      <c r="V248" s="255"/>
      <c r="W248" s="255"/>
      <c r="X248" s="255"/>
      <c r="Y248" s="255"/>
      <c r="Z248" s="255"/>
    </row>
    <row r="249" spans="1:26" s="254" customFormat="1">
      <c r="A249" s="608"/>
      <c r="B249" s="255"/>
      <c r="C249" s="292"/>
      <c r="D249" s="608"/>
      <c r="E249" s="255"/>
      <c r="F249" s="255"/>
      <c r="G249" s="255"/>
      <c r="H249" s="255"/>
      <c r="I249" s="255"/>
      <c r="J249" s="255"/>
      <c r="K249" s="255"/>
      <c r="L249" s="255"/>
      <c r="M249" s="255"/>
      <c r="N249" s="255"/>
      <c r="O249" s="255"/>
      <c r="P249" s="255"/>
      <c r="Q249" s="255"/>
      <c r="R249" s="255"/>
      <c r="S249" s="255"/>
      <c r="T249" s="255"/>
      <c r="U249" s="255"/>
      <c r="V249" s="255"/>
      <c r="W249" s="255"/>
      <c r="X249" s="255"/>
      <c r="Y249" s="255"/>
      <c r="Z249" s="255"/>
    </row>
    <row r="250" spans="1:26" s="254" customFormat="1">
      <c r="A250" s="608"/>
      <c r="B250" s="255"/>
      <c r="C250" s="292"/>
      <c r="D250" s="608"/>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row>
    <row r="251" spans="1:26" s="254" customFormat="1">
      <c r="A251" s="608"/>
      <c r="B251" s="255"/>
      <c r="C251" s="292"/>
      <c r="D251" s="608"/>
      <c r="E251" s="255"/>
      <c r="F251" s="255"/>
      <c r="G251" s="255"/>
      <c r="H251" s="255"/>
      <c r="I251" s="255"/>
      <c r="J251" s="255"/>
      <c r="K251" s="255"/>
      <c r="L251" s="255"/>
      <c r="M251" s="255"/>
      <c r="N251" s="255"/>
      <c r="O251" s="255"/>
      <c r="P251" s="255"/>
      <c r="Q251" s="255"/>
      <c r="R251" s="255"/>
      <c r="S251" s="255"/>
      <c r="T251" s="255"/>
      <c r="U251" s="255"/>
      <c r="V251" s="255"/>
      <c r="W251" s="255"/>
      <c r="X251" s="255"/>
      <c r="Y251" s="255"/>
      <c r="Z251" s="255"/>
    </row>
    <row r="252" spans="1:26" s="254" customFormat="1">
      <c r="A252" s="608"/>
      <c r="B252" s="255"/>
      <c r="C252" s="292"/>
      <c r="D252" s="608"/>
      <c r="E252" s="255"/>
      <c r="F252" s="255"/>
      <c r="G252" s="255"/>
      <c r="H252" s="255"/>
      <c r="I252" s="255"/>
      <c r="J252" s="255"/>
      <c r="K252" s="255"/>
      <c r="L252" s="255"/>
      <c r="M252" s="255"/>
      <c r="N252" s="255"/>
      <c r="O252" s="255"/>
      <c r="P252" s="255"/>
      <c r="Q252" s="255"/>
      <c r="R252" s="255"/>
      <c r="S252" s="255"/>
      <c r="T252" s="255"/>
      <c r="U252" s="255"/>
      <c r="V252" s="255"/>
      <c r="W252" s="255"/>
      <c r="X252" s="255"/>
      <c r="Y252" s="255"/>
      <c r="Z252" s="255"/>
    </row>
    <row r="253" spans="1:26" s="254" customFormat="1">
      <c r="A253" s="608"/>
      <c r="B253" s="255"/>
      <c r="C253" s="292"/>
      <c r="D253" s="608"/>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row>
    <row r="254" spans="1:26" s="254" customFormat="1">
      <c r="A254" s="608"/>
      <c r="B254" s="255"/>
      <c r="C254" s="292"/>
      <c r="D254" s="608"/>
      <c r="E254" s="255"/>
      <c r="F254" s="255"/>
      <c r="G254" s="255"/>
      <c r="H254" s="255"/>
      <c r="I254" s="255"/>
      <c r="J254" s="255"/>
      <c r="K254" s="255"/>
      <c r="L254" s="255"/>
      <c r="M254" s="255"/>
      <c r="N254" s="255"/>
      <c r="O254" s="255"/>
      <c r="P254" s="255"/>
      <c r="Q254" s="255"/>
      <c r="R254" s="255"/>
      <c r="S254" s="255"/>
      <c r="T254" s="255"/>
      <c r="U254" s="255"/>
      <c r="V254" s="255"/>
      <c r="W254" s="255"/>
      <c r="X254" s="255"/>
      <c r="Y254" s="255"/>
      <c r="Z254" s="255"/>
    </row>
    <row r="255" spans="1:26" s="254" customFormat="1">
      <c r="A255" s="608"/>
      <c r="B255" s="255"/>
      <c r="C255" s="292"/>
      <c r="D255" s="608"/>
      <c r="E255" s="255"/>
      <c r="F255" s="255"/>
      <c r="G255" s="255"/>
      <c r="H255" s="255"/>
      <c r="I255" s="255"/>
      <c r="J255" s="255"/>
      <c r="K255" s="255"/>
      <c r="L255" s="255"/>
      <c r="M255" s="255"/>
      <c r="N255" s="255"/>
      <c r="O255" s="255"/>
      <c r="P255" s="255"/>
      <c r="Q255" s="255"/>
      <c r="R255" s="255"/>
      <c r="S255" s="255"/>
      <c r="T255" s="255"/>
      <c r="U255" s="255"/>
      <c r="V255" s="255"/>
      <c r="W255" s="255"/>
      <c r="X255" s="255"/>
      <c r="Y255" s="255"/>
      <c r="Z255" s="255"/>
    </row>
    <row r="256" spans="1:26" s="254" customFormat="1">
      <c r="A256" s="608"/>
      <c r="B256" s="255"/>
      <c r="C256" s="292"/>
      <c r="D256" s="608"/>
      <c r="E256" s="255"/>
      <c r="F256" s="255"/>
      <c r="G256" s="255"/>
      <c r="H256" s="255"/>
      <c r="I256" s="255"/>
      <c r="J256" s="255"/>
      <c r="K256" s="255"/>
      <c r="L256" s="255"/>
      <c r="M256" s="255"/>
      <c r="N256" s="255"/>
      <c r="O256" s="255"/>
      <c r="P256" s="255"/>
      <c r="Q256" s="255"/>
      <c r="R256" s="255"/>
      <c r="S256" s="255"/>
      <c r="T256" s="255"/>
      <c r="U256" s="255"/>
      <c r="V256" s="255"/>
      <c r="W256" s="255"/>
      <c r="X256" s="255"/>
      <c r="Y256" s="255"/>
      <c r="Z256" s="255"/>
    </row>
    <row r="257" spans="1:26" s="254" customFormat="1">
      <c r="A257" s="608"/>
      <c r="B257" s="255"/>
      <c r="C257" s="292"/>
      <c r="D257" s="608"/>
      <c r="E257" s="255"/>
      <c r="F257" s="255"/>
      <c r="G257" s="255"/>
      <c r="H257" s="255"/>
      <c r="I257" s="255"/>
      <c r="J257" s="255"/>
      <c r="K257" s="255"/>
      <c r="L257" s="255"/>
      <c r="M257" s="255"/>
      <c r="N257" s="255"/>
      <c r="O257" s="255"/>
      <c r="P257" s="255"/>
      <c r="Q257" s="255"/>
      <c r="R257" s="255"/>
      <c r="S257" s="255"/>
      <c r="T257" s="255"/>
      <c r="U257" s="255"/>
      <c r="V257" s="255"/>
      <c r="W257" s="255"/>
      <c r="X257" s="255"/>
      <c r="Y257" s="255"/>
      <c r="Z257" s="255"/>
    </row>
    <row r="258" spans="1:26" s="254" customFormat="1">
      <c r="A258" s="608"/>
      <c r="B258" s="255"/>
      <c r="C258" s="292"/>
      <c r="D258" s="608"/>
      <c r="E258" s="255"/>
      <c r="F258" s="255"/>
      <c r="G258" s="255"/>
      <c r="H258" s="255"/>
      <c r="I258" s="255"/>
      <c r="J258" s="255"/>
      <c r="K258" s="255"/>
      <c r="L258" s="255"/>
      <c r="M258" s="255"/>
      <c r="N258" s="255"/>
      <c r="O258" s="255"/>
      <c r="P258" s="255"/>
      <c r="Q258" s="255"/>
      <c r="R258" s="255"/>
      <c r="S258" s="255"/>
      <c r="T258" s="255"/>
      <c r="U258" s="255"/>
      <c r="V258" s="255"/>
      <c r="W258" s="255"/>
      <c r="X258" s="255"/>
      <c r="Y258" s="255"/>
      <c r="Z258" s="255"/>
    </row>
    <row r="259" spans="1:26" s="254" customFormat="1">
      <c r="A259" s="608"/>
      <c r="B259" s="255"/>
      <c r="C259" s="292"/>
      <c r="D259" s="608"/>
      <c r="E259" s="255"/>
      <c r="F259" s="255"/>
      <c r="G259" s="255"/>
      <c r="H259" s="255"/>
      <c r="I259" s="255"/>
      <c r="J259" s="255"/>
      <c r="K259" s="255"/>
      <c r="L259" s="255"/>
      <c r="M259" s="255"/>
      <c r="N259" s="255"/>
      <c r="O259" s="255"/>
      <c r="P259" s="255"/>
      <c r="Q259" s="255"/>
      <c r="R259" s="255"/>
      <c r="S259" s="255"/>
      <c r="T259" s="255"/>
      <c r="U259" s="255"/>
      <c r="V259" s="255"/>
      <c r="W259" s="255"/>
      <c r="X259" s="255"/>
      <c r="Y259" s="255"/>
      <c r="Z259" s="255"/>
    </row>
    <row r="260" spans="1:26" s="254" customFormat="1">
      <c r="A260" s="608"/>
      <c r="B260" s="255"/>
      <c r="C260" s="292"/>
      <c r="D260" s="608"/>
      <c r="E260" s="255"/>
      <c r="F260" s="255"/>
      <c r="G260" s="255"/>
      <c r="H260" s="255"/>
      <c r="I260" s="255"/>
      <c r="J260" s="255"/>
      <c r="K260" s="255"/>
      <c r="L260" s="255"/>
      <c r="M260" s="255"/>
      <c r="N260" s="255"/>
      <c r="O260" s="255"/>
      <c r="P260" s="255"/>
      <c r="Q260" s="255"/>
      <c r="R260" s="255"/>
      <c r="S260" s="255"/>
      <c r="T260" s="255"/>
      <c r="U260" s="255"/>
      <c r="V260" s="255"/>
      <c r="W260" s="255"/>
      <c r="X260" s="255"/>
      <c r="Y260" s="255"/>
      <c r="Z260" s="255"/>
    </row>
    <row r="261" spans="1:26" s="254" customFormat="1">
      <c r="A261" s="608"/>
      <c r="B261" s="255"/>
      <c r="C261" s="292"/>
      <c r="D261" s="608"/>
      <c r="E261" s="255"/>
      <c r="F261" s="255"/>
      <c r="G261" s="255"/>
      <c r="H261" s="255"/>
      <c r="I261" s="255"/>
      <c r="J261" s="255"/>
      <c r="K261" s="255"/>
      <c r="L261" s="255"/>
      <c r="M261" s="255"/>
      <c r="N261" s="255"/>
      <c r="O261" s="255"/>
      <c r="P261" s="255"/>
      <c r="Q261" s="255"/>
      <c r="R261" s="255"/>
      <c r="S261" s="255"/>
      <c r="T261" s="255"/>
      <c r="U261" s="255"/>
      <c r="V261" s="255"/>
      <c r="W261" s="255"/>
      <c r="X261" s="255"/>
      <c r="Y261" s="255"/>
      <c r="Z261" s="255"/>
    </row>
    <row r="262" spans="1:26" s="254" customFormat="1">
      <c r="A262" s="608"/>
      <c r="B262" s="255"/>
      <c r="C262" s="292"/>
      <c r="D262" s="608"/>
      <c r="E262" s="255"/>
      <c r="F262" s="255"/>
      <c r="G262" s="255"/>
      <c r="H262" s="255"/>
      <c r="I262" s="255"/>
      <c r="J262" s="255"/>
      <c r="K262" s="255"/>
      <c r="L262" s="255"/>
      <c r="M262" s="255"/>
      <c r="N262" s="255"/>
      <c r="O262" s="255"/>
      <c r="P262" s="255"/>
      <c r="Q262" s="255"/>
      <c r="R262" s="255"/>
      <c r="S262" s="255"/>
      <c r="T262" s="255"/>
      <c r="U262" s="255"/>
      <c r="V262" s="255"/>
      <c r="W262" s="255"/>
      <c r="X262" s="255"/>
      <c r="Y262" s="255"/>
      <c r="Z262" s="255"/>
    </row>
    <row r="263" spans="1:26" s="254" customFormat="1">
      <c r="A263" s="608"/>
      <c r="B263" s="255"/>
      <c r="C263" s="292"/>
      <c r="D263" s="608"/>
      <c r="E263" s="255"/>
      <c r="F263" s="255"/>
      <c r="G263" s="255"/>
      <c r="H263" s="255"/>
      <c r="I263" s="255"/>
      <c r="J263" s="255"/>
      <c r="K263" s="255"/>
      <c r="L263" s="255"/>
      <c r="M263" s="255"/>
      <c r="N263" s="255"/>
      <c r="O263" s="255"/>
      <c r="P263" s="255"/>
      <c r="Q263" s="255"/>
      <c r="R263" s="255"/>
      <c r="S263" s="255"/>
      <c r="T263" s="255"/>
      <c r="U263" s="255"/>
      <c r="V263" s="255"/>
      <c r="W263" s="255"/>
      <c r="X263" s="255"/>
      <c r="Y263" s="255"/>
      <c r="Z263" s="255"/>
    </row>
    <row r="264" spans="1:26" s="254" customFormat="1">
      <c r="A264" s="608"/>
      <c r="B264" s="255"/>
      <c r="C264" s="292"/>
      <c r="D264" s="608"/>
      <c r="E264" s="255"/>
      <c r="F264" s="255"/>
      <c r="G264" s="255"/>
      <c r="H264" s="255"/>
      <c r="I264" s="255"/>
      <c r="J264" s="255"/>
      <c r="K264" s="255"/>
      <c r="L264" s="255"/>
      <c r="M264" s="255"/>
      <c r="N264" s="255"/>
      <c r="O264" s="255"/>
      <c r="P264" s="255"/>
      <c r="Q264" s="255"/>
      <c r="R264" s="255"/>
      <c r="S264" s="255"/>
      <c r="T264" s="255"/>
      <c r="U264" s="255"/>
      <c r="V264" s="255"/>
      <c r="W264" s="255"/>
      <c r="X264" s="255"/>
      <c r="Y264" s="255"/>
      <c r="Z264" s="255"/>
    </row>
    <row r="265" spans="1:26" s="254" customFormat="1">
      <c r="A265" s="608"/>
      <c r="B265" s="255"/>
      <c r="C265" s="292"/>
      <c r="D265" s="608"/>
      <c r="E265" s="255"/>
      <c r="F265" s="255"/>
      <c r="G265" s="255"/>
      <c r="H265" s="255"/>
      <c r="I265" s="255"/>
      <c r="J265" s="255"/>
      <c r="K265" s="255"/>
      <c r="L265" s="255"/>
      <c r="M265" s="255"/>
      <c r="N265" s="255"/>
      <c r="O265" s="255"/>
      <c r="P265" s="255"/>
      <c r="Q265" s="255"/>
      <c r="R265" s="255"/>
      <c r="S265" s="255"/>
      <c r="T265" s="255"/>
      <c r="U265" s="255"/>
      <c r="V265" s="255"/>
      <c r="W265" s="255"/>
      <c r="X265" s="255"/>
      <c r="Y265" s="255"/>
      <c r="Z265" s="255"/>
    </row>
    <row r="266" spans="1:26" s="254" customFormat="1">
      <c r="A266" s="608"/>
      <c r="B266" s="255"/>
      <c r="C266" s="292"/>
      <c r="D266" s="608"/>
      <c r="E266" s="255"/>
      <c r="F266" s="255"/>
      <c r="G266" s="255"/>
      <c r="H266" s="255"/>
      <c r="I266" s="255"/>
      <c r="J266" s="255"/>
      <c r="K266" s="255"/>
      <c r="L266" s="255"/>
      <c r="M266" s="255"/>
      <c r="N266" s="255"/>
      <c r="O266" s="255"/>
      <c r="P266" s="255"/>
      <c r="Q266" s="255"/>
      <c r="R266" s="255"/>
      <c r="S266" s="255"/>
      <c r="T266" s="255"/>
      <c r="U266" s="255"/>
      <c r="V266" s="255"/>
      <c r="W266" s="255"/>
      <c r="X266" s="255"/>
      <c r="Y266" s="255"/>
      <c r="Z266" s="255"/>
    </row>
    <row r="267" spans="1:26" s="254" customFormat="1">
      <c r="A267" s="608"/>
      <c r="B267" s="255"/>
      <c r="C267" s="292"/>
      <c r="D267" s="608"/>
      <c r="E267" s="255"/>
      <c r="F267" s="255"/>
      <c r="G267" s="255"/>
      <c r="H267" s="255"/>
      <c r="I267" s="255"/>
      <c r="J267" s="255"/>
      <c r="K267" s="255"/>
      <c r="L267" s="255"/>
      <c r="M267" s="255"/>
      <c r="N267" s="255"/>
      <c r="O267" s="255"/>
      <c r="P267" s="255"/>
      <c r="Q267" s="255"/>
      <c r="R267" s="255"/>
      <c r="S267" s="255"/>
      <c r="T267" s="255"/>
      <c r="U267" s="255"/>
      <c r="V267" s="255"/>
      <c r="W267" s="255"/>
      <c r="X267" s="255"/>
      <c r="Y267" s="255"/>
      <c r="Z267" s="255"/>
    </row>
    <row r="268" spans="1:26" s="254" customFormat="1">
      <c r="A268" s="608"/>
      <c r="B268" s="255"/>
      <c r="C268" s="292"/>
      <c r="D268" s="608"/>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row>
    <row r="269" spans="1:26" s="254" customFormat="1">
      <c r="A269" s="608"/>
      <c r="B269" s="255"/>
      <c r="C269" s="292"/>
      <c r="D269" s="608"/>
      <c r="E269" s="255"/>
      <c r="F269" s="255"/>
      <c r="G269" s="255"/>
      <c r="H269" s="255"/>
      <c r="I269" s="255"/>
      <c r="J269" s="255"/>
      <c r="K269" s="255"/>
      <c r="L269" s="255"/>
      <c r="M269" s="255"/>
      <c r="N269" s="255"/>
      <c r="O269" s="255"/>
      <c r="P269" s="255"/>
      <c r="Q269" s="255"/>
      <c r="R269" s="255"/>
      <c r="S269" s="255"/>
      <c r="T269" s="255"/>
      <c r="U269" s="255"/>
      <c r="V269" s="255"/>
      <c r="W269" s="255"/>
      <c r="X269" s="255"/>
      <c r="Y269" s="255"/>
      <c r="Z269" s="255"/>
    </row>
    <row r="270" spans="1:26" s="254" customFormat="1">
      <c r="A270" s="608"/>
      <c r="B270" s="255"/>
      <c r="C270" s="292"/>
      <c r="D270" s="608"/>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row>
    <row r="271" spans="1:26" s="254" customFormat="1">
      <c r="A271" s="608"/>
      <c r="B271" s="255"/>
      <c r="C271" s="292"/>
      <c r="D271" s="608"/>
      <c r="E271" s="255"/>
      <c r="F271" s="255"/>
      <c r="G271" s="255"/>
      <c r="H271" s="255"/>
      <c r="I271" s="255"/>
      <c r="J271" s="255"/>
      <c r="K271" s="255"/>
      <c r="L271" s="255"/>
      <c r="M271" s="255"/>
      <c r="N271" s="255"/>
      <c r="O271" s="255"/>
      <c r="P271" s="255"/>
      <c r="Q271" s="255"/>
      <c r="R271" s="255"/>
      <c r="S271" s="255"/>
      <c r="T271" s="255"/>
      <c r="U271" s="255"/>
      <c r="V271" s="255"/>
      <c r="W271" s="255"/>
      <c r="X271" s="255"/>
      <c r="Y271" s="255"/>
      <c r="Z271" s="255"/>
    </row>
    <row r="272" spans="1:26" s="254" customFormat="1">
      <c r="A272" s="608"/>
      <c r="B272" s="255"/>
      <c r="C272" s="292"/>
      <c r="D272" s="608"/>
      <c r="E272" s="255"/>
      <c r="F272" s="255"/>
      <c r="G272" s="255"/>
      <c r="H272" s="255"/>
      <c r="I272" s="255"/>
      <c r="J272" s="255"/>
      <c r="K272" s="255"/>
      <c r="L272" s="255"/>
      <c r="M272" s="255"/>
      <c r="N272" s="255"/>
      <c r="O272" s="255"/>
      <c r="P272" s="255"/>
      <c r="Q272" s="255"/>
      <c r="R272" s="255"/>
      <c r="S272" s="255"/>
      <c r="T272" s="255"/>
      <c r="U272" s="255"/>
      <c r="V272" s="255"/>
      <c r="W272" s="255"/>
      <c r="X272" s="255"/>
      <c r="Y272" s="255"/>
      <c r="Z272" s="255"/>
    </row>
    <row r="273" spans="1:26" s="254" customFormat="1">
      <c r="A273" s="608"/>
      <c r="B273" s="255"/>
      <c r="C273" s="292"/>
      <c r="D273" s="608"/>
      <c r="E273" s="255"/>
      <c r="F273" s="255"/>
      <c r="G273" s="255"/>
      <c r="H273" s="255"/>
      <c r="I273" s="255"/>
      <c r="J273" s="255"/>
      <c r="K273" s="255"/>
      <c r="L273" s="255"/>
      <c r="M273" s="255"/>
      <c r="N273" s="255"/>
      <c r="O273" s="255"/>
      <c r="P273" s="255"/>
      <c r="Q273" s="255"/>
      <c r="R273" s="255"/>
      <c r="S273" s="255"/>
      <c r="T273" s="255"/>
      <c r="U273" s="255"/>
      <c r="V273" s="255"/>
      <c r="W273" s="255"/>
      <c r="X273" s="255"/>
      <c r="Y273" s="255"/>
      <c r="Z273" s="255"/>
    </row>
    <row r="274" spans="1:26" s="254" customFormat="1">
      <c r="A274" s="608"/>
      <c r="B274" s="255"/>
      <c r="C274" s="292"/>
      <c r="D274" s="608"/>
      <c r="E274" s="255"/>
      <c r="F274" s="255"/>
      <c r="G274" s="255"/>
      <c r="H274" s="255"/>
      <c r="I274" s="255"/>
      <c r="J274" s="255"/>
      <c r="K274" s="255"/>
      <c r="L274" s="255"/>
      <c r="M274" s="255"/>
      <c r="N274" s="255"/>
      <c r="O274" s="255"/>
      <c r="P274" s="255"/>
      <c r="Q274" s="255"/>
      <c r="R274" s="255"/>
      <c r="S274" s="255"/>
      <c r="T274" s="255"/>
      <c r="U274" s="255"/>
      <c r="V274" s="255"/>
      <c r="W274" s="255"/>
      <c r="X274" s="255"/>
      <c r="Y274" s="255"/>
      <c r="Z274" s="255"/>
    </row>
    <row r="275" spans="1:26" s="254" customFormat="1">
      <c r="A275" s="608"/>
      <c r="B275" s="255"/>
      <c r="C275" s="292"/>
      <c r="D275" s="608"/>
      <c r="E275" s="255"/>
      <c r="F275" s="255"/>
      <c r="G275" s="255"/>
      <c r="H275" s="255"/>
      <c r="I275" s="255"/>
      <c r="J275" s="255"/>
      <c r="K275" s="255"/>
      <c r="L275" s="255"/>
      <c r="M275" s="255"/>
      <c r="N275" s="255"/>
      <c r="O275" s="255"/>
      <c r="P275" s="255"/>
      <c r="Q275" s="255"/>
      <c r="R275" s="255"/>
      <c r="S275" s="255"/>
      <c r="T275" s="255"/>
      <c r="U275" s="255"/>
      <c r="V275" s="255"/>
      <c r="W275" s="255"/>
      <c r="X275" s="255"/>
      <c r="Y275" s="255"/>
      <c r="Z275" s="255"/>
    </row>
    <row r="276" spans="1:26" s="254" customFormat="1">
      <c r="A276" s="608"/>
      <c r="B276" s="255"/>
      <c r="C276" s="292"/>
      <c r="D276" s="608"/>
      <c r="E276" s="255"/>
      <c r="F276" s="255"/>
      <c r="G276" s="255"/>
      <c r="H276" s="255"/>
      <c r="I276" s="255"/>
      <c r="J276" s="255"/>
      <c r="K276" s="255"/>
      <c r="L276" s="255"/>
      <c r="M276" s="255"/>
      <c r="N276" s="255"/>
      <c r="O276" s="255"/>
      <c r="P276" s="255"/>
      <c r="Q276" s="255"/>
      <c r="R276" s="255"/>
      <c r="S276" s="255"/>
      <c r="T276" s="255"/>
      <c r="U276" s="255"/>
      <c r="V276" s="255"/>
      <c r="W276" s="255"/>
      <c r="X276" s="255"/>
      <c r="Y276" s="255"/>
      <c r="Z276" s="255"/>
    </row>
    <row r="277" spans="1:26" s="254" customFormat="1">
      <c r="A277" s="608"/>
      <c r="B277" s="255"/>
      <c r="C277" s="292"/>
      <c r="D277" s="608"/>
      <c r="E277" s="255"/>
      <c r="F277" s="255"/>
      <c r="G277" s="255"/>
      <c r="H277" s="255"/>
      <c r="I277" s="255"/>
      <c r="J277" s="255"/>
      <c r="K277" s="255"/>
      <c r="L277" s="255"/>
      <c r="M277" s="255"/>
      <c r="N277" s="255"/>
      <c r="O277" s="255"/>
      <c r="P277" s="255"/>
      <c r="Q277" s="255"/>
      <c r="R277" s="255"/>
      <c r="S277" s="255"/>
      <c r="T277" s="255"/>
      <c r="U277" s="255"/>
      <c r="V277" s="255"/>
      <c r="W277" s="255"/>
      <c r="X277" s="255"/>
      <c r="Y277" s="255"/>
      <c r="Z277" s="255"/>
    </row>
    <row r="278" spans="1:26" s="254" customFormat="1">
      <c r="A278" s="608"/>
      <c r="B278" s="255"/>
      <c r="C278" s="292"/>
      <c r="D278" s="608"/>
      <c r="E278" s="255"/>
      <c r="F278" s="255"/>
      <c r="G278" s="255"/>
      <c r="H278" s="255"/>
      <c r="I278" s="255"/>
      <c r="J278" s="255"/>
      <c r="K278" s="255"/>
      <c r="L278" s="255"/>
      <c r="M278" s="255"/>
      <c r="N278" s="255"/>
      <c r="O278" s="255"/>
      <c r="P278" s="255"/>
      <c r="Q278" s="255"/>
      <c r="R278" s="255"/>
      <c r="S278" s="255"/>
      <c r="T278" s="255"/>
      <c r="U278" s="255"/>
      <c r="V278" s="255"/>
      <c r="W278" s="255"/>
      <c r="X278" s="255"/>
      <c r="Y278" s="255"/>
      <c r="Z278" s="255"/>
    </row>
    <row r="279" spans="1:26" s="254" customFormat="1">
      <c r="A279" s="608"/>
      <c r="B279" s="255"/>
      <c r="C279" s="292"/>
      <c r="D279" s="608"/>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row>
    <row r="280" spans="1:26" s="254" customFormat="1">
      <c r="A280" s="608"/>
      <c r="B280" s="255"/>
      <c r="C280" s="292"/>
      <c r="D280" s="608"/>
      <c r="E280" s="255"/>
      <c r="F280" s="255"/>
      <c r="G280" s="255"/>
      <c r="H280" s="255"/>
      <c r="I280" s="255"/>
      <c r="J280" s="255"/>
      <c r="K280" s="255"/>
      <c r="L280" s="255"/>
      <c r="M280" s="255"/>
      <c r="N280" s="255"/>
      <c r="O280" s="255"/>
      <c r="P280" s="255"/>
      <c r="Q280" s="255"/>
      <c r="R280" s="255"/>
      <c r="S280" s="255"/>
      <c r="T280" s="255"/>
      <c r="U280" s="255"/>
      <c r="V280" s="255"/>
      <c r="W280" s="255"/>
      <c r="X280" s="255"/>
      <c r="Y280" s="255"/>
      <c r="Z280" s="255"/>
    </row>
    <row r="281" spans="1:26" s="254" customFormat="1">
      <c r="A281" s="608"/>
      <c r="B281" s="255"/>
      <c r="C281" s="292"/>
      <c r="D281" s="608"/>
      <c r="E281" s="255"/>
      <c r="F281" s="255"/>
      <c r="G281" s="255"/>
      <c r="H281" s="255"/>
      <c r="I281" s="255"/>
      <c r="J281" s="255"/>
      <c r="K281" s="255"/>
      <c r="L281" s="255"/>
      <c r="M281" s="255"/>
      <c r="N281" s="255"/>
      <c r="O281" s="255"/>
      <c r="P281" s="255"/>
      <c r="Q281" s="255"/>
      <c r="R281" s="255"/>
      <c r="S281" s="255"/>
      <c r="T281" s="255"/>
      <c r="U281" s="255"/>
      <c r="V281" s="255"/>
      <c r="W281" s="255"/>
      <c r="X281" s="255"/>
      <c r="Y281" s="255"/>
      <c r="Z281" s="255"/>
    </row>
    <row r="282" spans="1:26" s="254" customFormat="1">
      <c r="A282" s="608"/>
      <c r="B282" s="255"/>
      <c r="C282" s="292"/>
      <c r="D282" s="608"/>
      <c r="E282" s="255"/>
      <c r="F282" s="255"/>
      <c r="G282" s="255"/>
      <c r="H282" s="255"/>
      <c r="I282" s="255"/>
      <c r="J282" s="255"/>
      <c r="K282" s="255"/>
      <c r="L282" s="255"/>
      <c r="M282" s="255"/>
      <c r="N282" s="255"/>
      <c r="O282" s="255"/>
      <c r="P282" s="255"/>
      <c r="Q282" s="255"/>
      <c r="R282" s="255"/>
      <c r="S282" s="255"/>
      <c r="T282" s="255"/>
      <c r="U282" s="255"/>
      <c r="V282" s="255"/>
      <c r="W282" s="255"/>
      <c r="X282" s="255"/>
      <c r="Y282" s="255"/>
      <c r="Z282" s="255"/>
    </row>
    <row r="283" spans="1:26" s="254" customFormat="1">
      <c r="A283" s="608"/>
      <c r="B283" s="255"/>
      <c r="C283" s="292"/>
      <c r="D283" s="608"/>
      <c r="E283" s="255"/>
      <c r="F283" s="255"/>
      <c r="G283" s="255"/>
      <c r="H283" s="255"/>
      <c r="I283" s="255"/>
      <c r="J283" s="255"/>
      <c r="K283" s="255"/>
      <c r="L283" s="255"/>
      <c r="M283" s="255"/>
      <c r="N283" s="255"/>
      <c r="O283" s="255"/>
      <c r="P283" s="255"/>
      <c r="Q283" s="255"/>
      <c r="R283" s="255"/>
      <c r="S283" s="255"/>
      <c r="T283" s="255"/>
      <c r="U283" s="255"/>
      <c r="V283" s="255"/>
      <c r="W283" s="255"/>
      <c r="X283" s="255"/>
      <c r="Y283" s="255"/>
      <c r="Z283" s="255"/>
    </row>
    <row r="284" spans="1:26" s="254" customFormat="1">
      <c r="A284" s="608"/>
      <c r="B284" s="255"/>
      <c r="C284" s="292"/>
      <c r="D284" s="608"/>
      <c r="E284" s="255"/>
      <c r="F284" s="255"/>
      <c r="G284" s="255"/>
      <c r="H284" s="255"/>
      <c r="I284" s="255"/>
      <c r="J284" s="255"/>
      <c r="K284" s="255"/>
      <c r="L284" s="255"/>
      <c r="M284" s="255"/>
      <c r="N284" s="255"/>
      <c r="O284" s="255"/>
      <c r="P284" s="255"/>
      <c r="Q284" s="255"/>
      <c r="R284" s="255"/>
      <c r="S284" s="255"/>
      <c r="T284" s="255"/>
      <c r="U284" s="255"/>
      <c r="V284" s="255"/>
      <c r="W284" s="255"/>
      <c r="X284" s="255"/>
      <c r="Y284" s="255"/>
      <c r="Z284" s="255"/>
    </row>
    <row r="285" spans="1:26" s="254" customFormat="1">
      <c r="A285" s="608"/>
      <c r="B285" s="255"/>
      <c r="C285" s="292"/>
      <c r="D285" s="608"/>
      <c r="E285" s="255"/>
      <c r="F285" s="255"/>
      <c r="G285" s="255"/>
      <c r="H285" s="255"/>
      <c r="I285" s="255"/>
      <c r="J285" s="255"/>
      <c r="K285" s="255"/>
      <c r="L285" s="255"/>
      <c r="M285" s="255"/>
      <c r="N285" s="255"/>
      <c r="O285" s="255"/>
      <c r="P285" s="255"/>
      <c r="Q285" s="255"/>
      <c r="R285" s="255"/>
      <c r="S285" s="255"/>
      <c r="T285" s="255"/>
      <c r="U285" s="255"/>
      <c r="V285" s="255"/>
      <c r="W285" s="255"/>
      <c r="X285" s="255"/>
      <c r="Y285" s="255"/>
      <c r="Z285" s="255"/>
    </row>
    <row r="286" spans="1:26" s="254" customFormat="1">
      <c r="A286" s="608"/>
      <c r="B286" s="255"/>
      <c r="C286" s="292"/>
      <c r="D286" s="608"/>
      <c r="E286" s="255"/>
      <c r="F286" s="255"/>
      <c r="G286" s="255"/>
      <c r="H286" s="255"/>
      <c r="I286" s="255"/>
      <c r="J286" s="255"/>
      <c r="K286" s="255"/>
      <c r="L286" s="255"/>
      <c r="M286" s="255"/>
      <c r="N286" s="255"/>
      <c r="O286" s="255"/>
      <c r="P286" s="255"/>
      <c r="Q286" s="255"/>
      <c r="R286" s="255"/>
      <c r="S286" s="255"/>
      <c r="T286" s="255"/>
      <c r="U286" s="255"/>
      <c r="V286" s="255"/>
      <c r="W286" s="255"/>
      <c r="X286" s="255"/>
      <c r="Y286" s="255"/>
      <c r="Z286" s="255"/>
    </row>
    <row r="287" spans="1:26" s="254" customFormat="1">
      <c r="A287" s="608"/>
      <c r="B287" s="255"/>
      <c r="C287" s="292"/>
      <c r="D287" s="608"/>
      <c r="E287" s="255"/>
      <c r="F287" s="255"/>
      <c r="G287" s="255"/>
      <c r="H287" s="255"/>
      <c r="I287" s="255"/>
      <c r="J287" s="255"/>
      <c r="K287" s="255"/>
      <c r="L287" s="255"/>
      <c r="M287" s="255"/>
      <c r="N287" s="255"/>
      <c r="O287" s="255"/>
      <c r="P287" s="255"/>
      <c r="Q287" s="255"/>
      <c r="R287" s="255"/>
      <c r="S287" s="255"/>
      <c r="T287" s="255"/>
      <c r="U287" s="255"/>
      <c r="V287" s="255"/>
      <c r="W287" s="255"/>
      <c r="X287" s="255"/>
      <c r="Y287" s="255"/>
      <c r="Z287" s="255"/>
    </row>
    <row r="288" spans="1:26" s="254" customFormat="1">
      <c r="A288" s="608"/>
      <c r="B288" s="255"/>
      <c r="C288" s="292"/>
      <c r="D288" s="608"/>
      <c r="E288" s="255"/>
      <c r="F288" s="255"/>
      <c r="G288" s="255"/>
      <c r="H288" s="255"/>
      <c r="I288" s="255"/>
      <c r="J288" s="255"/>
      <c r="K288" s="255"/>
      <c r="L288" s="255"/>
      <c r="M288" s="255"/>
      <c r="N288" s="255"/>
      <c r="O288" s="255"/>
      <c r="P288" s="255"/>
      <c r="Q288" s="255"/>
      <c r="R288" s="255"/>
      <c r="S288" s="255"/>
      <c r="T288" s="255"/>
      <c r="U288" s="255"/>
      <c r="V288" s="255"/>
      <c r="W288" s="255"/>
      <c r="X288" s="255"/>
      <c r="Y288" s="255"/>
      <c r="Z288" s="255"/>
    </row>
    <row r="289" spans="1:26" s="254" customFormat="1">
      <c r="A289" s="608"/>
      <c r="B289" s="255"/>
      <c r="C289" s="292"/>
      <c r="D289" s="608"/>
      <c r="E289" s="255"/>
      <c r="F289" s="255"/>
      <c r="G289" s="255"/>
      <c r="H289" s="255"/>
      <c r="I289" s="255"/>
      <c r="J289" s="255"/>
      <c r="K289" s="255"/>
      <c r="L289" s="255"/>
      <c r="M289" s="255"/>
      <c r="N289" s="255"/>
      <c r="O289" s="255"/>
      <c r="P289" s="255"/>
      <c r="Q289" s="255"/>
      <c r="R289" s="255"/>
      <c r="S289" s="255"/>
      <c r="T289" s="255"/>
      <c r="U289" s="255"/>
      <c r="V289" s="255"/>
      <c r="W289" s="255"/>
      <c r="X289" s="255"/>
      <c r="Y289" s="255"/>
      <c r="Z289" s="255"/>
    </row>
    <row r="290" spans="1:26" s="254" customFormat="1">
      <c r="A290" s="608"/>
      <c r="B290" s="255"/>
      <c r="C290" s="292"/>
      <c r="D290" s="608"/>
      <c r="E290" s="255"/>
      <c r="F290" s="255"/>
      <c r="G290" s="255"/>
      <c r="H290" s="255"/>
      <c r="I290" s="255"/>
      <c r="J290" s="255"/>
      <c r="K290" s="255"/>
      <c r="L290" s="255"/>
      <c r="M290" s="255"/>
      <c r="N290" s="255"/>
      <c r="O290" s="255"/>
      <c r="P290" s="255"/>
      <c r="Q290" s="255"/>
      <c r="R290" s="255"/>
      <c r="S290" s="255"/>
      <c r="T290" s="255"/>
      <c r="U290" s="255"/>
      <c r="V290" s="255"/>
      <c r="W290" s="255"/>
      <c r="X290" s="255"/>
      <c r="Y290" s="255"/>
      <c r="Z290" s="255"/>
    </row>
    <row r="291" spans="1:26" s="254" customFormat="1">
      <c r="A291" s="608"/>
      <c r="B291" s="255"/>
      <c r="C291" s="292"/>
      <c r="D291" s="608"/>
      <c r="E291" s="255"/>
      <c r="F291" s="255"/>
      <c r="G291" s="255"/>
      <c r="H291" s="255"/>
      <c r="I291" s="255"/>
      <c r="J291" s="255"/>
      <c r="K291" s="255"/>
      <c r="L291" s="255"/>
      <c r="M291" s="255"/>
      <c r="N291" s="255"/>
      <c r="O291" s="255"/>
      <c r="P291" s="255"/>
      <c r="Q291" s="255"/>
      <c r="R291" s="255"/>
      <c r="S291" s="255"/>
      <c r="T291" s="255"/>
      <c r="U291" s="255"/>
      <c r="V291" s="255"/>
      <c r="W291" s="255"/>
      <c r="X291" s="255"/>
      <c r="Y291" s="255"/>
      <c r="Z291" s="255"/>
    </row>
    <row r="292" spans="1:26" s="254" customFormat="1">
      <c r="A292" s="608"/>
      <c r="B292" s="255"/>
      <c r="C292" s="292"/>
      <c r="D292" s="608"/>
      <c r="E292" s="255"/>
      <c r="F292" s="255"/>
      <c r="G292" s="255"/>
      <c r="H292" s="255"/>
      <c r="I292" s="255"/>
      <c r="J292" s="255"/>
      <c r="K292" s="255"/>
      <c r="L292" s="255"/>
      <c r="M292" s="255"/>
      <c r="N292" s="255"/>
      <c r="O292" s="255"/>
      <c r="P292" s="255"/>
      <c r="Q292" s="255"/>
      <c r="R292" s="255"/>
      <c r="S292" s="255"/>
      <c r="T292" s="255"/>
      <c r="U292" s="255"/>
      <c r="V292" s="255"/>
      <c r="W292" s="255"/>
      <c r="X292" s="255"/>
      <c r="Y292" s="255"/>
      <c r="Z292" s="255"/>
    </row>
    <row r="293" spans="1:26" s="254" customFormat="1">
      <c r="A293" s="608"/>
      <c r="B293" s="255"/>
      <c r="C293" s="292"/>
      <c r="D293" s="608"/>
      <c r="E293" s="255"/>
      <c r="F293" s="255"/>
      <c r="G293" s="255"/>
      <c r="H293" s="255"/>
      <c r="I293" s="255"/>
      <c r="J293" s="255"/>
      <c r="K293" s="255"/>
      <c r="L293" s="255"/>
      <c r="M293" s="255"/>
      <c r="N293" s="255"/>
      <c r="O293" s="255"/>
      <c r="P293" s="255"/>
      <c r="Q293" s="255"/>
      <c r="R293" s="255"/>
      <c r="S293" s="255"/>
      <c r="T293" s="255"/>
      <c r="U293" s="255"/>
      <c r="V293" s="255"/>
      <c r="W293" s="255"/>
      <c r="X293" s="255"/>
      <c r="Y293" s="255"/>
      <c r="Z293" s="255"/>
    </row>
    <row r="294" spans="1:26" s="254" customFormat="1">
      <c r="A294" s="608"/>
      <c r="B294" s="255"/>
      <c r="C294" s="292"/>
      <c r="D294" s="608"/>
      <c r="E294" s="255"/>
      <c r="F294" s="255"/>
      <c r="G294" s="255"/>
      <c r="H294" s="255"/>
      <c r="I294" s="255"/>
      <c r="J294" s="255"/>
      <c r="K294" s="255"/>
      <c r="L294" s="255"/>
      <c r="M294" s="255"/>
      <c r="N294" s="255"/>
      <c r="O294" s="255"/>
      <c r="P294" s="255"/>
      <c r="Q294" s="255"/>
      <c r="R294" s="255"/>
      <c r="S294" s="255"/>
      <c r="T294" s="255"/>
      <c r="U294" s="255"/>
      <c r="V294" s="255"/>
      <c r="W294" s="255"/>
      <c r="X294" s="255"/>
      <c r="Y294" s="255"/>
      <c r="Z294" s="255"/>
    </row>
    <row r="295" spans="1:26" s="254" customFormat="1">
      <c r="A295" s="608"/>
      <c r="B295" s="255"/>
      <c r="C295" s="292"/>
      <c r="D295" s="608"/>
      <c r="E295" s="255"/>
      <c r="F295" s="255"/>
      <c r="G295" s="255"/>
      <c r="H295" s="255"/>
      <c r="I295" s="255"/>
      <c r="J295" s="255"/>
      <c r="K295" s="255"/>
      <c r="L295" s="255"/>
      <c r="M295" s="255"/>
      <c r="N295" s="255"/>
      <c r="O295" s="255"/>
      <c r="P295" s="255"/>
      <c r="Q295" s="255"/>
      <c r="R295" s="255"/>
      <c r="S295" s="255"/>
      <c r="T295" s="255"/>
      <c r="U295" s="255"/>
      <c r="V295" s="255"/>
      <c r="W295" s="255"/>
      <c r="X295" s="255"/>
      <c r="Y295" s="255"/>
      <c r="Z295" s="255"/>
    </row>
    <row r="296" spans="1:26" s="254" customFormat="1">
      <c r="A296" s="608"/>
      <c r="B296" s="255"/>
      <c r="C296" s="292"/>
      <c r="D296" s="608"/>
      <c r="E296" s="255"/>
      <c r="F296" s="255"/>
      <c r="G296" s="255"/>
      <c r="H296" s="255"/>
      <c r="I296" s="255"/>
      <c r="J296" s="255"/>
      <c r="K296" s="255"/>
      <c r="L296" s="255"/>
      <c r="M296" s="255"/>
      <c r="N296" s="255"/>
      <c r="O296" s="255"/>
      <c r="P296" s="255"/>
      <c r="Q296" s="255"/>
      <c r="R296" s="255"/>
      <c r="S296" s="255"/>
      <c r="T296" s="255"/>
      <c r="U296" s="255"/>
      <c r="V296" s="255"/>
      <c r="W296" s="255"/>
      <c r="X296" s="255"/>
      <c r="Y296" s="255"/>
      <c r="Z296" s="255"/>
    </row>
    <row r="297" spans="1:26" s="254" customFormat="1">
      <c r="A297" s="608"/>
      <c r="B297" s="255"/>
      <c r="C297" s="292"/>
      <c r="D297" s="608"/>
      <c r="E297" s="255"/>
      <c r="F297" s="255"/>
      <c r="G297" s="255"/>
      <c r="H297" s="255"/>
      <c r="I297" s="255"/>
      <c r="J297" s="255"/>
      <c r="K297" s="255"/>
      <c r="L297" s="255"/>
      <c r="M297" s="255"/>
      <c r="N297" s="255"/>
      <c r="O297" s="255"/>
      <c r="P297" s="255"/>
      <c r="Q297" s="255"/>
      <c r="R297" s="255"/>
      <c r="S297" s="255"/>
      <c r="T297" s="255"/>
      <c r="U297" s="255"/>
      <c r="V297" s="255"/>
      <c r="W297" s="255"/>
      <c r="X297" s="255"/>
      <c r="Y297" s="255"/>
      <c r="Z297" s="255"/>
    </row>
    <row r="298" spans="1:26" s="254" customFormat="1">
      <c r="A298" s="608"/>
      <c r="B298" s="255"/>
      <c r="C298" s="292"/>
      <c r="D298" s="608"/>
      <c r="E298" s="255"/>
      <c r="F298" s="255"/>
      <c r="G298" s="255"/>
      <c r="H298" s="255"/>
      <c r="I298" s="255"/>
      <c r="J298" s="255"/>
      <c r="K298" s="255"/>
      <c r="L298" s="255"/>
      <c r="M298" s="255"/>
      <c r="N298" s="255"/>
      <c r="O298" s="255"/>
      <c r="P298" s="255"/>
      <c r="Q298" s="255"/>
      <c r="R298" s="255"/>
      <c r="S298" s="255"/>
      <c r="T298" s="255"/>
      <c r="U298" s="255"/>
      <c r="V298" s="255"/>
      <c r="W298" s="255"/>
      <c r="X298" s="255"/>
      <c r="Y298" s="255"/>
      <c r="Z298" s="255"/>
    </row>
    <row r="299" spans="1:26" s="254" customFormat="1">
      <c r="A299" s="608"/>
      <c r="B299" s="255"/>
      <c r="C299" s="292"/>
      <c r="D299" s="608"/>
      <c r="E299" s="255"/>
      <c r="F299" s="255"/>
      <c r="G299" s="255"/>
      <c r="H299" s="255"/>
      <c r="I299" s="255"/>
      <c r="J299" s="255"/>
      <c r="K299" s="255"/>
      <c r="L299" s="255"/>
      <c r="M299" s="255"/>
      <c r="N299" s="255"/>
      <c r="O299" s="255"/>
      <c r="P299" s="255"/>
      <c r="Q299" s="255"/>
      <c r="R299" s="255"/>
      <c r="S299" s="255"/>
      <c r="T299" s="255"/>
      <c r="U299" s="255"/>
      <c r="V299" s="255"/>
      <c r="W299" s="255"/>
      <c r="X299" s="255"/>
      <c r="Y299" s="255"/>
      <c r="Z299" s="255"/>
    </row>
    <row r="300" spans="1:26" s="254" customFormat="1">
      <c r="A300" s="608"/>
      <c r="B300" s="255"/>
      <c r="C300" s="292"/>
      <c r="D300" s="608"/>
      <c r="E300" s="255"/>
      <c r="F300" s="255"/>
      <c r="G300" s="255"/>
      <c r="H300" s="255"/>
      <c r="I300" s="255"/>
      <c r="J300" s="255"/>
      <c r="K300" s="255"/>
      <c r="L300" s="255"/>
      <c r="M300" s="255"/>
      <c r="N300" s="255"/>
      <c r="O300" s="255"/>
      <c r="P300" s="255"/>
      <c r="Q300" s="255"/>
      <c r="R300" s="255"/>
      <c r="S300" s="255"/>
      <c r="T300" s="255"/>
      <c r="U300" s="255"/>
      <c r="V300" s="255"/>
      <c r="W300" s="255"/>
      <c r="X300" s="255"/>
      <c r="Y300" s="255"/>
      <c r="Z300" s="255"/>
    </row>
    <row r="301" spans="1:26" s="254" customFormat="1">
      <c r="A301" s="608"/>
      <c r="B301" s="255"/>
      <c r="C301" s="292"/>
      <c r="D301" s="608"/>
      <c r="E301" s="255"/>
      <c r="F301" s="255"/>
      <c r="G301" s="255"/>
      <c r="H301" s="255"/>
      <c r="I301" s="255"/>
      <c r="J301" s="255"/>
      <c r="K301" s="255"/>
      <c r="L301" s="255"/>
      <c r="M301" s="255"/>
      <c r="N301" s="255"/>
      <c r="O301" s="255"/>
      <c r="P301" s="255"/>
      <c r="Q301" s="255"/>
      <c r="R301" s="255"/>
      <c r="S301" s="255"/>
      <c r="T301" s="255"/>
      <c r="U301" s="255"/>
      <c r="V301" s="255"/>
      <c r="W301" s="255"/>
      <c r="X301" s="255"/>
      <c r="Y301" s="255"/>
      <c r="Z301" s="255"/>
    </row>
    <row r="302" spans="1:26" s="254" customFormat="1">
      <c r="A302" s="608"/>
      <c r="B302" s="255"/>
      <c r="C302" s="292"/>
      <c r="D302" s="608"/>
      <c r="E302" s="255"/>
      <c r="F302" s="255"/>
      <c r="G302" s="255"/>
      <c r="H302" s="255"/>
      <c r="I302" s="255"/>
      <c r="J302" s="255"/>
      <c r="K302" s="255"/>
      <c r="L302" s="255"/>
      <c r="M302" s="255"/>
      <c r="N302" s="255"/>
      <c r="O302" s="255"/>
      <c r="P302" s="255"/>
      <c r="Q302" s="255"/>
      <c r="R302" s="255"/>
      <c r="S302" s="255"/>
      <c r="T302" s="255"/>
      <c r="U302" s="255"/>
      <c r="V302" s="255"/>
      <c r="W302" s="255"/>
      <c r="X302" s="255"/>
      <c r="Y302" s="255"/>
      <c r="Z302" s="255"/>
    </row>
    <row r="303" spans="1:26" s="254" customFormat="1">
      <c r="A303" s="608"/>
      <c r="B303" s="255"/>
      <c r="C303" s="292"/>
      <c r="D303" s="608"/>
      <c r="E303" s="255"/>
      <c r="F303" s="255"/>
      <c r="G303" s="255"/>
      <c r="H303" s="255"/>
      <c r="I303" s="255"/>
      <c r="J303" s="255"/>
      <c r="K303" s="255"/>
      <c r="L303" s="255"/>
      <c r="M303" s="255"/>
      <c r="N303" s="255"/>
      <c r="O303" s="255"/>
      <c r="P303" s="255"/>
      <c r="Q303" s="255"/>
      <c r="R303" s="255"/>
      <c r="S303" s="255"/>
      <c r="T303" s="255"/>
      <c r="U303" s="255"/>
      <c r="V303" s="255"/>
      <c r="W303" s="255"/>
      <c r="X303" s="255"/>
      <c r="Y303" s="255"/>
      <c r="Z303" s="255"/>
    </row>
    <row r="304" spans="1:26" s="254" customFormat="1">
      <c r="A304" s="608"/>
      <c r="B304" s="255"/>
      <c r="C304" s="292"/>
      <c r="D304" s="608"/>
      <c r="E304" s="255"/>
      <c r="F304" s="255"/>
      <c r="G304" s="255"/>
      <c r="H304" s="255"/>
      <c r="I304" s="255"/>
      <c r="J304" s="255"/>
      <c r="K304" s="255"/>
      <c r="L304" s="255"/>
      <c r="M304" s="255"/>
      <c r="N304" s="255"/>
      <c r="O304" s="255"/>
      <c r="P304" s="255"/>
      <c r="Q304" s="255"/>
      <c r="R304" s="255"/>
      <c r="S304" s="255"/>
      <c r="T304" s="255"/>
      <c r="U304" s="255"/>
      <c r="V304" s="255"/>
      <c r="W304" s="255"/>
      <c r="X304" s="255"/>
      <c r="Y304" s="255"/>
      <c r="Z304" s="255"/>
    </row>
    <row r="305" spans="1:26" s="254" customFormat="1">
      <c r="A305" s="608"/>
      <c r="B305" s="255"/>
      <c r="C305" s="292"/>
      <c r="D305" s="608"/>
      <c r="E305" s="255"/>
      <c r="F305" s="255"/>
      <c r="G305" s="255"/>
      <c r="H305" s="255"/>
      <c r="I305" s="255"/>
      <c r="J305" s="255"/>
      <c r="K305" s="255"/>
      <c r="L305" s="255"/>
      <c r="M305" s="255"/>
      <c r="N305" s="255"/>
      <c r="O305" s="255"/>
      <c r="P305" s="255"/>
      <c r="Q305" s="255"/>
      <c r="R305" s="255"/>
      <c r="S305" s="255"/>
      <c r="T305" s="255"/>
      <c r="U305" s="255"/>
      <c r="V305" s="255"/>
      <c r="W305" s="255"/>
      <c r="X305" s="255"/>
      <c r="Y305" s="255"/>
      <c r="Z305" s="255"/>
    </row>
    <row r="306" spans="1:26" s="254" customFormat="1">
      <c r="A306" s="608"/>
      <c r="B306" s="255"/>
      <c r="C306" s="292"/>
      <c r="D306" s="608"/>
      <c r="E306" s="255"/>
      <c r="F306" s="255"/>
      <c r="G306" s="255"/>
      <c r="H306" s="255"/>
      <c r="I306" s="255"/>
      <c r="J306" s="255"/>
      <c r="K306" s="255"/>
      <c r="L306" s="255"/>
      <c r="M306" s="255"/>
      <c r="N306" s="255"/>
      <c r="O306" s="255"/>
      <c r="P306" s="255"/>
      <c r="Q306" s="255"/>
      <c r="R306" s="255"/>
      <c r="S306" s="255"/>
      <c r="T306" s="255"/>
      <c r="U306" s="255"/>
      <c r="V306" s="255"/>
      <c r="W306" s="255"/>
      <c r="X306" s="255"/>
      <c r="Y306" s="255"/>
      <c r="Z306" s="255"/>
    </row>
    <row r="307" spans="1:26" s="254" customFormat="1">
      <c r="A307" s="608"/>
      <c r="B307" s="255"/>
      <c r="C307" s="292"/>
      <c r="D307" s="608"/>
      <c r="E307" s="255"/>
      <c r="F307" s="255"/>
      <c r="G307" s="255"/>
      <c r="H307" s="255"/>
      <c r="I307" s="255"/>
      <c r="J307" s="255"/>
      <c r="K307" s="255"/>
      <c r="L307" s="255"/>
      <c r="M307" s="255"/>
      <c r="N307" s="255"/>
      <c r="O307" s="255"/>
      <c r="P307" s="255"/>
      <c r="Q307" s="255"/>
      <c r="R307" s="255"/>
      <c r="S307" s="255"/>
      <c r="T307" s="255"/>
      <c r="U307" s="255"/>
      <c r="V307" s="255"/>
      <c r="W307" s="255"/>
      <c r="X307" s="255"/>
      <c r="Y307" s="255"/>
      <c r="Z307" s="255"/>
    </row>
    <row r="308" spans="1:26" s="254" customFormat="1">
      <c r="A308" s="608"/>
      <c r="B308" s="255"/>
      <c r="C308" s="292"/>
      <c r="D308" s="608"/>
      <c r="E308" s="255"/>
      <c r="F308" s="255"/>
      <c r="G308" s="255"/>
      <c r="H308" s="255"/>
      <c r="I308" s="255"/>
      <c r="J308" s="255"/>
      <c r="K308" s="255"/>
      <c r="L308" s="255"/>
      <c r="M308" s="255"/>
      <c r="N308" s="255"/>
      <c r="O308" s="255"/>
      <c r="P308" s="255"/>
      <c r="Q308" s="255"/>
      <c r="R308" s="255"/>
      <c r="S308" s="255"/>
      <c r="T308" s="255"/>
      <c r="U308" s="255"/>
      <c r="V308" s="255"/>
      <c r="W308" s="255"/>
      <c r="X308" s="255"/>
      <c r="Y308" s="255"/>
      <c r="Z308" s="255"/>
    </row>
    <row r="309" spans="1:26" s="254" customFormat="1">
      <c r="A309" s="608"/>
      <c r="B309" s="255"/>
      <c r="C309" s="292"/>
      <c r="D309" s="608"/>
      <c r="E309" s="255"/>
      <c r="F309" s="255"/>
      <c r="G309" s="255"/>
      <c r="H309" s="255"/>
      <c r="I309" s="255"/>
      <c r="J309" s="255"/>
      <c r="K309" s="255"/>
      <c r="L309" s="255"/>
      <c r="M309" s="255"/>
      <c r="N309" s="255"/>
      <c r="O309" s="255"/>
      <c r="P309" s="255"/>
      <c r="Q309" s="255"/>
      <c r="R309" s="255"/>
      <c r="S309" s="255"/>
      <c r="T309" s="255"/>
      <c r="U309" s="255"/>
      <c r="V309" s="255"/>
      <c r="W309" s="255"/>
      <c r="X309" s="255"/>
      <c r="Y309" s="255"/>
      <c r="Z309" s="255"/>
    </row>
    <row r="310" spans="1:26" s="254" customFormat="1">
      <c r="A310" s="608"/>
      <c r="B310" s="255"/>
      <c r="C310" s="292"/>
      <c r="D310" s="608"/>
      <c r="E310" s="255"/>
      <c r="F310" s="255"/>
      <c r="G310" s="255"/>
      <c r="H310" s="255"/>
      <c r="I310" s="255"/>
      <c r="J310" s="255"/>
      <c r="K310" s="255"/>
      <c r="L310" s="255"/>
      <c r="M310" s="255"/>
      <c r="N310" s="255"/>
      <c r="O310" s="255"/>
      <c r="P310" s="255"/>
      <c r="Q310" s="255"/>
      <c r="R310" s="255"/>
      <c r="S310" s="255"/>
      <c r="T310" s="255"/>
      <c r="U310" s="255"/>
      <c r="V310" s="255"/>
      <c r="W310" s="255"/>
      <c r="X310" s="255"/>
      <c r="Y310" s="255"/>
      <c r="Z310" s="255"/>
    </row>
    <row r="311" spans="1:26" s="254" customFormat="1">
      <c r="A311" s="608"/>
      <c r="B311" s="255"/>
      <c r="C311" s="292"/>
      <c r="D311" s="608"/>
      <c r="E311" s="255"/>
      <c r="F311" s="255"/>
      <c r="G311" s="255"/>
      <c r="H311" s="255"/>
      <c r="I311" s="255"/>
      <c r="J311" s="255"/>
      <c r="K311" s="255"/>
      <c r="L311" s="255"/>
      <c r="M311" s="255"/>
      <c r="N311" s="255"/>
      <c r="O311" s="255"/>
      <c r="P311" s="255"/>
      <c r="Q311" s="255"/>
      <c r="R311" s="255"/>
      <c r="S311" s="255"/>
      <c r="T311" s="255"/>
      <c r="U311" s="255"/>
      <c r="V311" s="255"/>
      <c r="W311" s="255"/>
      <c r="X311" s="255"/>
      <c r="Y311" s="255"/>
      <c r="Z311" s="255"/>
    </row>
    <row r="312" spans="1:26" s="254" customFormat="1">
      <c r="A312" s="608"/>
      <c r="B312" s="255"/>
      <c r="C312" s="292"/>
      <c r="D312" s="608"/>
      <c r="E312" s="255"/>
      <c r="F312" s="255"/>
      <c r="G312" s="255"/>
      <c r="H312" s="255"/>
      <c r="I312" s="255"/>
      <c r="J312" s="255"/>
      <c r="K312" s="255"/>
      <c r="L312" s="255"/>
      <c r="M312" s="255"/>
      <c r="N312" s="255"/>
      <c r="O312" s="255"/>
      <c r="P312" s="255"/>
      <c r="Q312" s="255"/>
      <c r="R312" s="255"/>
      <c r="S312" s="255"/>
      <c r="T312" s="255"/>
      <c r="U312" s="255"/>
      <c r="V312" s="255"/>
      <c r="W312" s="255"/>
      <c r="X312" s="255"/>
      <c r="Y312" s="255"/>
      <c r="Z312" s="255"/>
    </row>
    <row r="313" spans="1:26" s="254" customFormat="1">
      <c r="A313" s="608"/>
      <c r="B313" s="255"/>
      <c r="C313" s="292"/>
      <c r="D313" s="608"/>
      <c r="E313" s="255"/>
      <c r="F313" s="255"/>
      <c r="G313" s="255"/>
      <c r="H313" s="255"/>
      <c r="I313" s="255"/>
      <c r="J313" s="255"/>
      <c r="K313" s="255"/>
      <c r="L313" s="255"/>
      <c r="M313" s="255"/>
      <c r="N313" s="255"/>
      <c r="O313" s="255"/>
      <c r="P313" s="255"/>
      <c r="Q313" s="255"/>
      <c r="R313" s="255"/>
      <c r="S313" s="255"/>
      <c r="T313" s="255"/>
      <c r="U313" s="255"/>
      <c r="V313" s="255"/>
      <c r="W313" s="255"/>
      <c r="X313" s="255"/>
      <c r="Y313" s="255"/>
      <c r="Z313" s="255"/>
    </row>
    <row r="314" spans="1:26" s="254" customFormat="1">
      <c r="A314" s="608"/>
      <c r="B314" s="255"/>
      <c r="C314" s="292"/>
      <c r="D314" s="608"/>
      <c r="E314" s="255"/>
      <c r="F314" s="255"/>
      <c r="G314" s="255"/>
      <c r="H314" s="255"/>
      <c r="I314" s="255"/>
      <c r="J314" s="255"/>
      <c r="K314" s="255"/>
      <c r="L314" s="255"/>
      <c r="M314" s="255"/>
      <c r="N314" s="255"/>
      <c r="O314" s="255"/>
      <c r="P314" s="255"/>
      <c r="Q314" s="255"/>
      <c r="R314" s="255"/>
      <c r="S314" s="255"/>
      <c r="T314" s="255"/>
      <c r="U314" s="255"/>
      <c r="V314" s="255"/>
      <c r="W314" s="255"/>
      <c r="X314" s="255"/>
      <c r="Y314" s="255"/>
      <c r="Z314" s="255"/>
    </row>
    <row r="315" spans="1:26" s="254" customFormat="1">
      <c r="A315" s="608"/>
      <c r="B315" s="255"/>
      <c r="C315" s="292"/>
      <c r="D315" s="608"/>
      <c r="E315" s="255"/>
      <c r="F315" s="255"/>
      <c r="G315" s="255"/>
      <c r="H315" s="255"/>
      <c r="I315" s="255"/>
      <c r="J315" s="255"/>
      <c r="K315" s="255"/>
      <c r="L315" s="255"/>
      <c r="M315" s="255"/>
      <c r="N315" s="255"/>
      <c r="O315" s="255"/>
      <c r="P315" s="255"/>
      <c r="Q315" s="255"/>
      <c r="R315" s="255"/>
      <c r="S315" s="255"/>
      <c r="T315" s="255"/>
      <c r="U315" s="255"/>
      <c r="V315" s="255"/>
      <c r="W315" s="255"/>
      <c r="X315" s="255"/>
      <c r="Y315" s="255"/>
      <c r="Z315" s="255"/>
    </row>
    <row r="316" spans="1:26" s="254" customFormat="1">
      <c r="A316" s="608"/>
      <c r="B316" s="255"/>
      <c r="C316" s="292"/>
      <c r="D316" s="608"/>
      <c r="E316" s="255"/>
      <c r="F316" s="255"/>
      <c r="G316" s="255"/>
      <c r="H316" s="255"/>
      <c r="I316" s="255"/>
      <c r="J316" s="255"/>
      <c r="K316" s="255"/>
      <c r="L316" s="255"/>
      <c r="M316" s="255"/>
      <c r="N316" s="255"/>
      <c r="O316" s="255"/>
      <c r="P316" s="255"/>
      <c r="Q316" s="255"/>
      <c r="R316" s="255"/>
      <c r="S316" s="255"/>
      <c r="T316" s="255"/>
      <c r="U316" s="255"/>
      <c r="V316" s="255"/>
      <c r="W316" s="255"/>
      <c r="X316" s="255"/>
      <c r="Y316" s="255"/>
      <c r="Z316" s="255"/>
    </row>
    <row r="317" spans="1:26" s="254" customFormat="1">
      <c r="A317" s="608"/>
      <c r="B317" s="255"/>
      <c r="C317" s="292"/>
      <c r="D317" s="608"/>
      <c r="E317" s="255"/>
      <c r="F317" s="255"/>
      <c r="G317" s="255"/>
      <c r="H317" s="255"/>
      <c r="I317" s="255"/>
      <c r="J317" s="255"/>
      <c r="K317" s="255"/>
      <c r="L317" s="255"/>
      <c r="M317" s="255"/>
      <c r="N317" s="255"/>
      <c r="O317" s="255"/>
      <c r="P317" s="255"/>
      <c r="Q317" s="255"/>
      <c r="R317" s="255"/>
      <c r="S317" s="255"/>
      <c r="T317" s="255"/>
      <c r="U317" s="255"/>
      <c r="V317" s="255"/>
      <c r="W317" s="255"/>
      <c r="X317" s="255"/>
      <c r="Y317" s="255"/>
      <c r="Z317" s="255"/>
    </row>
    <row r="318" spans="1:26" s="254" customFormat="1">
      <c r="A318" s="608"/>
      <c r="B318" s="255"/>
      <c r="C318" s="292"/>
      <c r="D318" s="608"/>
      <c r="E318" s="255"/>
      <c r="F318" s="255"/>
      <c r="G318" s="255"/>
      <c r="H318" s="255"/>
      <c r="I318" s="255"/>
      <c r="J318" s="255"/>
      <c r="K318" s="255"/>
      <c r="L318" s="255"/>
      <c r="M318" s="255"/>
      <c r="N318" s="255"/>
      <c r="O318" s="255"/>
      <c r="P318" s="255"/>
      <c r="Q318" s="255"/>
      <c r="R318" s="255"/>
      <c r="S318" s="255"/>
      <c r="T318" s="255"/>
      <c r="U318" s="255"/>
      <c r="V318" s="255"/>
      <c r="W318" s="255"/>
      <c r="X318" s="255"/>
      <c r="Y318" s="255"/>
      <c r="Z318" s="255"/>
    </row>
    <row r="319" spans="1:26" s="254" customFormat="1">
      <c r="A319" s="608"/>
      <c r="B319" s="255"/>
      <c r="C319" s="292"/>
      <c r="D319" s="608"/>
      <c r="E319" s="255"/>
      <c r="F319" s="255"/>
      <c r="G319" s="255"/>
      <c r="H319" s="255"/>
      <c r="I319" s="255"/>
      <c r="J319" s="255"/>
      <c r="K319" s="255"/>
      <c r="L319" s="255"/>
      <c r="M319" s="255"/>
      <c r="N319" s="255"/>
      <c r="O319" s="255"/>
      <c r="P319" s="255"/>
      <c r="Q319" s="255"/>
      <c r="R319" s="255"/>
      <c r="S319" s="255"/>
      <c r="T319" s="255"/>
      <c r="U319" s="255"/>
      <c r="V319" s="255"/>
      <c r="W319" s="255"/>
      <c r="X319" s="255"/>
      <c r="Y319" s="255"/>
      <c r="Z319" s="255"/>
    </row>
    <row r="320" spans="1:26" s="254" customFormat="1">
      <c r="A320" s="608"/>
      <c r="B320" s="255"/>
      <c r="C320" s="292"/>
      <c r="D320" s="608"/>
      <c r="E320" s="255"/>
      <c r="F320" s="255"/>
      <c r="G320" s="255"/>
      <c r="H320" s="255"/>
      <c r="I320" s="255"/>
      <c r="J320" s="255"/>
      <c r="K320" s="255"/>
      <c r="L320" s="255"/>
      <c r="M320" s="255"/>
      <c r="N320" s="255"/>
      <c r="O320" s="255"/>
      <c r="P320" s="255"/>
      <c r="Q320" s="255"/>
      <c r="R320" s="255"/>
      <c r="S320" s="255"/>
      <c r="T320" s="255"/>
      <c r="U320" s="255"/>
      <c r="V320" s="255"/>
      <c r="W320" s="255"/>
      <c r="X320" s="255"/>
      <c r="Y320" s="255"/>
      <c r="Z320" s="255"/>
    </row>
    <row r="321" spans="1:26" s="254" customFormat="1">
      <c r="A321" s="608"/>
      <c r="B321" s="255"/>
      <c r="C321" s="292"/>
      <c r="D321" s="608"/>
      <c r="E321" s="255"/>
      <c r="F321" s="255"/>
      <c r="G321" s="255"/>
      <c r="H321" s="255"/>
      <c r="I321" s="255"/>
      <c r="J321" s="255"/>
      <c r="K321" s="255"/>
      <c r="L321" s="255"/>
      <c r="M321" s="255"/>
      <c r="N321" s="255"/>
      <c r="O321" s="255"/>
      <c r="P321" s="255"/>
      <c r="Q321" s="255"/>
      <c r="R321" s="255"/>
      <c r="S321" s="255"/>
      <c r="T321" s="255"/>
      <c r="U321" s="255"/>
      <c r="V321" s="255"/>
      <c r="W321" s="255"/>
      <c r="X321" s="255"/>
      <c r="Y321" s="255"/>
      <c r="Z321" s="255"/>
    </row>
    <row r="322" spans="1:26" s="254" customFormat="1">
      <c r="A322" s="608"/>
      <c r="B322" s="255"/>
      <c r="C322" s="292"/>
      <c r="D322" s="608"/>
      <c r="E322" s="255"/>
      <c r="F322" s="255"/>
      <c r="G322" s="255"/>
      <c r="H322" s="255"/>
      <c r="I322" s="255"/>
      <c r="J322" s="255"/>
      <c r="K322" s="255"/>
      <c r="L322" s="255"/>
      <c r="M322" s="255"/>
      <c r="N322" s="255"/>
      <c r="O322" s="255"/>
      <c r="P322" s="255"/>
      <c r="Q322" s="255"/>
      <c r="R322" s="255"/>
      <c r="S322" s="255"/>
      <c r="T322" s="255"/>
      <c r="U322" s="255"/>
      <c r="V322" s="255"/>
      <c r="W322" s="255"/>
      <c r="X322" s="255"/>
      <c r="Y322" s="255"/>
      <c r="Z322" s="255"/>
    </row>
    <row r="323" spans="1:26" s="254" customFormat="1">
      <c r="A323" s="608"/>
      <c r="B323" s="255"/>
      <c r="C323" s="292"/>
      <c r="D323" s="608"/>
      <c r="E323" s="255"/>
      <c r="F323" s="255"/>
      <c r="G323" s="255"/>
      <c r="H323" s="255"/>
      <c r="I323" s="255"/>
      <c r="J323" s="255"/>
      <c r="K323" s="255"/>
      <c r="L323" s="255"/>
      <c r="M323" s="255"/>
      <c r="N323" s="255"/>
      <c r="O323" s="255"/>
      <c r="P323" s="255"/>
      <c r="Q323" s="255"/>
      <c r="R323" s="255"/>
      <c r="S323" s="255"/>
      <c r="T323" s="255"/>
      <c r="U323" s="255"/>
      <c r="V323" s="255"/>
      <c r="W323" s="255"/>
      <c r="X323" s="255"/>
      <c r="Y323" s="255"/>
      <c r="Z323" s="255"/>
    </row>
    <row r="324" spans="1:26" s="254" customFormat="1">
      <c r="A324" s="608"/>
      <c r="B324" s="255"/>
      <c r="C324" s="292"/>
      <c r="D324" s="608"/>
      <c r="E324" s="255"/>
      <c r="F324" s="255"/>
      <c r="G324" s="255"/>
      <c r="H324" s="255"/>
      <c r="I324" s="255"/>
      <c r="J324" s="255"/>
      <c r="K324" s="255"/>
      <c r="L324" s="255"/>
      <c r="M324" s="255"/>
      <c r="N324" s="255"/>
      <c r="O324" s="255"/>
      <c r="P324" s="255"/>
      <c r="Q324" s="255"/>
      <c r="R324" s="255"/>
      <c r="S324" s="255"/>
      <c r="T324" s="255"/>
      <c r="U324" s="255"/>
      <c r="V324" s="255"/>
      <c r="W324" s="255"/>
      <c r="X324" s="255"/>
      <c r="Y324" s="255"/>
      <c r="Z324" s="255"/>
    </row>
    <row r="325" spans="1:26" s="254" customFormat="1">
      <c r="A325" s="608"/>
      <c r="B325" s="255"/>
      <c r="C325" s="292"/>
      <c r="D325" s="608"/>
      <c r="E325" s="255"/>
      <c r="F325" s="255"/>
      <c r="G325" s="255"/>
      <c r="H325" s="255"/>
      <c r="I325" s="255"/>
      <c r="J325" s="255"/>
      <c r="K325" s="255"/>
      <c r="L325" s="255"/>
      <c r="M325" s="255"/>
      <c r="N325" s="255"/>
      <c r="O325" s="255"/>
      <c r="P325" s="255"/>
      <c r="Q325" s="255"/>
      <c r="R325" s="255"/>
      <c r="S325" s="255"/>
      <c r="T325" s="255"/>
      <c r="U325" s="255"/>
      <c r="V325" s="255"/>
      <c r="W325" s="255"/>
      <c r="X325" s="255"/>
      <c r="Y325" s="255"/>
      <c r="Z325" s="255"/>
    </row>
    <row r="326" spans="1:26" s="254" customFormat="1">
      <c r="A326" s="608"/>
      <c r="B326" s="255"/>
      <c r="C326" s="292"/>
      <c r="D326" s="608"/>
      <c r="E326" s="255"/>
      <c r="F326" s="255"/>
      <c r="G326" s="255"/>
      <c r="H326" s="255"/>
      <c r="I326" s="255"/>
      <c r="J326" s="255"/>
      <c r="K326" s="255"/>
      <c r="L326" s="255"/>
      <c r="M326" s="255"/>
      <c r="N326" s="255"/>
      <c r="O326" s="255"/>
      <c r="P326" s="255"/>
      <c r="Q326" s="255"/>
      <c r="R326" s="255"/>
      <c r="S326" s="255"/>
      <c r="T326" s="255"/>
      <c r="U326" s="255"/>
      <c r="V326" s="255"/>
      <c r="W326" s="255"/>
      <c r="X326" s="255"/>
      <c r="Y326" s="255"/>
      <c r="Z326" s="255"/>
    </row>
    <row r="327" spans="1:26" s="254" customFormat="1">
      <c r="A327" s="608"/>
      <c r="B327" s="255"/>
      <c r="C327" s="292"/>
      <c r="D327" s="608"/>
      <c r="E327" s="255"/>
      <c r="F327" s="255"/>
      <c r="G327" s="255"/>
      <c r="H327" s="255"/>
      <c r="I327" s="255"/>
      <c r="J327" s="255"/>
      <c r="K327" s="255"/>
      <c r="L327" s="255"/>
      <c r="M327" s="255"/>
      <c r="N327" s="255"/>
      <c r="O327" s="255"/>
      <c r="P327" s="255"/>
      <c r="Q327" s="255"/>
      <c r="R327" s="255"/>
      <c r="S327" s="255"/>
      <c r="T327" s="255"/>
      <c r="U327" s="255"/>
      <c r="V327" s="255"/>
      <c r="W327" s="255"/>
      <c r="X327" s="255"/>
      <c r="Y327" s="255"/>
      <c r="Z327" s="255"/>
    </row>
    <row r="328" spans="1:26" s="254" customFormat="1">
      <c r="A328" s="608"/>
      <c r="B328" s="255"/>
      <c r="C328" s="292"/>
      <c r="D328" s="608"/>
      <c r="E328" s="255"/>
      <c r="F328" s="255"/>
      <c r="G328" s="255"/>
      <c r="H328" s="255"/>
      <c r="I328" s="255"/>
      <c r="J328" s="255"/>
      <c r="K328" s="255"/>
      <c r="L328" s="255"/>
      <c r="M328" s="255"/>
      <c r="N328" s="255"/>
      <c r="O328" s="255"/>
      <c r="P328" s="255"/>
      <c r="Q328" s="255"/>
      <c r="R328" s="255"/>
      <c r="S328" s="255"/>
      <c r="T328" s="255"/>
      <c r="U328" s="255"/>
      <c r="V328" s="255"/>
      <c r="W328" s="255"/>
      <c r="X328" s="255"/>
      <c r="Y328" s="255"/>
      <c r="Z328" s="255"/>
    </row>
    <row r="329" spans="1:26" s="254" customFormat="1">
      <c r="A329" s="608"/>
      <c r="B329" s="255"/>
      <c r="C329" s="292"/>
      <c r="D329" s="608"/>
      <c r="E329" s="255"/>
      <c r="F329" s="255"/>
      <c r="G329" s="255"/>
      <c r="H329" s="255"/>
      <c r="I329" s="255"/>
      <c r="J329" s="255"/>
      <c r="K329" s="255"/>
      <c r="L329" s="255"/>
      <c r="M329" s="255"/>
      <c r="N329" s="255"/>
      <c r="O329" s="255"/>
      <c r="P329" s="255"/>
      <c r="Q329" s="255"/>
      <c r="R329" s="255"/>
      <c r="S329" s="255"/>
      <c r="T329" s="255"/>
      <c r="U329" s="255"/>
      <c r="V329" s="255"/>
      <c r="W329" s="255"/>
      <c r="X329" s="255"/>
      <c r="Y329" s="255"/>
      <c r="Z329" s="255"/>
    </row>
    <row r="330" spans="1:26" s="254" customFormat="1">
      <c r="A330" s="608"/>
      <c r="B330" s="255"/>
      <c r="C330" s="292"/>
      <c r="D330" s="608"/>
      <c r="E330" s="255"/>
      <c r="F330" s="255"/>
      <c r="G330" s="255"/>
      <c r="H330" s="255"/>
      <c r="I330" s="255"/>
      <c r="J330" s="255"/>
      <c r="K330" s="255"/>
      <c r="L330" s="255"/>
      <c r="M330" s="255"/>
      <c r="N330" s="255"/>
      <c r="O330" s="255"/>
      <c r="P330" s="255"/>
      <c r="Q330" s="255"/>
      <c r="R330" s="255"/>
      <c r="S330" s="255"/>
      <c r="T330" s="255"/>
      <c r="U330" s="255"/>
      <c r="V330" s="255"/>
      <c r="W330" s="255"/>
      <c r="X330" s="255"/>
      <c r="Y330" s="255"/>
      <c r="Z330" s="255"/>
    </row>
    <row r="331" spans="1:26" s="254" customFormat="1">
      <c r="A331" s="608"/>
      <c r="B331" s="255"/>
      <c r="C331" s="292"/>
      <c r="D331" s="608"/>
      <c r="E331" s="255"/>
      <c r="F331" s="255"/>
      <c r="G331" s="255"/>
      <c r="H331" s="255"/>
      <c r="I331" s="255"/>
      <c r="J331" s="255"/>
      <c r="K331" s="255"/>
      <c r="L331" s="255"/>
      <c r="M331" s="255"/>
      <c r="N331" s="255"/>
      <c r="O331" s="255"/>
      <c r="P331" s="255"/>
      <c r="Q331" s="255"/>
      <c r="R331" s="255"/>
      <c r="S331" s="255"/>
      <c r="T331" s="255"/>
      <c r="U331" s="255"/>
      <c r="V331" s="255"/>
      <c r="W331" s="255"/>
      <c r="X331" s="255"/>
      <c r="Y331" s="255"/>
      <c r="Z331" s="255"/>
    </row>
    <row r="332" spans="1:26" s="254" customFormat="1">
      <c r="A332" s="608"/>
      <c r="B332" s="255"/>
      <c r="C332" s="292"/>
      <c r="D332" s="608"/>
      <c r="E332" s="255"/>
      <c r="F332" s="255"/>
      <c r="G332" s="255"/>
      <c r="H332" s="255"/>
      <c r="I332" s="255"/>
      <c r="J332" s="255"/>
      <c r="K332" s="255"/>
      <c r="L332" s="255"/>
      <c r="M332" s="255"/>
      <c r="N332" s="255"/>
      <c r="O332" s="255"/>
      <c r="P332" s="255"/>
      <c r="Q332" s="255"/>
      <c r="R332" s="255"/>
      <c r="S332" s="255"/>
      <c r="T332" s="255"/>
      <c r="U332" s="255"/>
      <c r="V332" s="255"/>
      <c r="W332" s="255"/>
      <c r="X332" s="255"/>
      <c r="Y332" s="255"/>
      <c r="Z332" s="255"/>
    </row>
    <row r="333" spans="1:26" s="254" customFormat="1">
      <c r="A333" s="608"/>
      <c r="B333" s="255"/>
      <c r="C333" s="292"/>
      <c r="D333" s="608"/>
      <c r="E333" s="255"/>
      <c r="F333" s="255"/>
      <c r="G333" s="255"/>
      <c r="H333" s="255"/>
      <c r="I333" s="255"/>
      <c r="J333" s="255"/>
      <c r="K333" s="255"/>
      <c r="L333" s="255"/>
      <c r="M333" s="255"/>
      <c r="N333" s="255"/>
      <c r="O333" s="255"/>
      <c r="P333" s="255"/>
      <c r="Q333" s="255"/>
      <c r="R333" s="255"/>
      <c r="S333" s="255"/>
      <c r="T333" s="255"/>
      <c r="U333" s="255"/>
      <c r="V333" s="255"/>
      <c r="W333" s="255"/>
      <c r="X333" s="255"/>
      <c r="Y333" s="255"/>
      <c r="Z333" s="255"/>
    </row>
    <row r="334" spans="1:26" s="254" customFormat="1">
      <c r="A334" s="608"/>
      <c r="B334" s="255"/>
      <c r="C334" s="292"/>
      <c r="D334" s="608"/>
      <c r="E334" s="255"/>
      <c r="F334" s="255"/>
      <c r="G334" s="255"/>
      <c r="H334" s="255"/>
      <c r="I334" s="255"/>
      <c r="J334" s="255"/>
      <c r="K334" s="255"/>
      <c r="L334" s="255"/>
      <c r="M334" s="255"/>
      <c r="N334" s="255"/>
      <c r="O334" s="255"/>
      <c r="P334" s="255"/>
      <c r="Q334" s="255"/>
      <c r="R334" s="255"/>
      <c r="S334" s="255"/>
      <c r="T334" s="255"/>
      <c r="U334" s="255"/>
      <c r="V334" s="255"/>
      <c r="W334" s="255"/>
      <c r="X334" s="255"/>
      <c r="Y334" s="255"/>
      <c r="Z334" s="255"/>
    </row>
    <row r="335" spans="1:26" s="254" customFormat="1">
      <c r="A335" s="608"/>
      <c r="B335" s="255"/>
      <c r="C335" s="292"/>
      <c r="D335" s="608"/>
      <c r="E335" s="255"/>
      <c r="F335" s="255"/>
      <c r="G335" s="255"/>
      <c r="H335" s="255"/>
      <c r="I335" s="255"/>
      <c r="J335" s="255"/>
      <c r="K335" s="255"/>
      <c r="L335" s="255"/>
      <c r="M335" s="255"/>
      <c r="N335" s="255"/>
      <c r="O335" s="255"/>
      <c r="P335" s="255"/>
      <c r="Q335" s="255"/>
      <c r="R335" s="255"/>
      <c r="S335" s="255"/>
      <c r="T335" s="255"/>
      <c r="U335" s="255"/>
      <c r="V335" s="255"/>
      <c r="W335" s="255"/>
      <c r="X335" s="255"/>
      <c r="Y335" s="255"/>
      <c r="Z335" s="255"/>
    </row>
    <row r="336" spans="1:26" s="254" customFormat="1">
      <c r="A336" s="608"/>
      <c r="B336" s="255"/>
      <c r="C336" s="292"/>
      <c r="D336" s="608"/>
      <c r="E336" s="255"/>
      <c r="F336" s="255"/>
      <c r="G336" s="255"/>
      <c r="H336" s="255"/>
      <c r="I336" s="255"/>
      <c r="J336" s="255"/>
      <c r="K336" s="255"/>
      <c r="L336" s="255"/>
      <c r="M336" s="255"/>
      <c r="N336" s="255"/>
      <c r="O336" s="255"/>
      <c r="P336" s="255"/>
      <c r="Q336" s="255"/>
      <c r="R336" s="255"/>
      <c r="S336" s="255"/>
      <c r="T336" s="255"/>
      <c r="U336" s="255"/>
      <c r="V336" s="255"/>
      <c r="W336" s="255"/>
      <c r="X336" s="255"/>
      <c r="Y336" s="255"/>
      <c r="Z336" s="255"/>
    </row>
    <row r="337" spans="1:26" s="254" customFormat="1">
      <c r="A337" s="608"/>
      <c r="B337" s="255"/>
      <c r="C337" s="292"/>
      <c r="D337" s="608"/>
      <c r="E337" s="255"/>
      <c r="F337" s="255"/>
      <c r="G337" s="255"/>
      <c r="H337" s="255"/>
      <c r="I337" s="255"/>
      <c r="J337" s="255"/>
      <c r="K337" s="255"/>
      <c r="L337" s="255"/>
      <c r="M337" s="255"/>
      <c r="N337" s="255"/>
      <c r="O337" s="255"/>
      <c r="P337" s="255"/>
      <c r="Q337" s="255"/>
      <c r="R337" s="255"/>
      <c r="S337" s="255"/>
      <c r="T337" s="255"/>
      <c r="U337" s="255"/>
      <c r="V337" s="255"/>
      <c r="W337" s="255"/>
      <c r="X337" s="255"/>
      <c r="Y337" s="255"/>
      <c r="Z337" s="255"/>
    </row>
    <row r="338" spans="1:26" s="254" customFormat="1">
      <c r="A338" s="608"/>
      <c r="B338" s="255"/>
      <c r="C338" s="292"/>
      <c r="D338" s="608"/>
      <c r="E338" s="255"/>
      <c r="F338" s="255"/>
      <c r="G338" s="255"/>
      <c r="H338" s="255"/>
      <c r="I338" s="255"/>
      <c r="J338" s="255"/>
      <c r="K338" s="255"/>
      <c r="L338" s="255"/>
      <c r="M338" s="255"/>
      <c r="N338" s="255"/>
      <c r="O338" s="255"/>
      <c r="P338" s="255"/>
      <c r="Q338" s="255"/>
      <c r="R338" s="255"/>
      <c r="S338" s="255"/>
      <c r="T338" s="255"/>
      <c r="U338" s="255"/>
      <c r="V338" s="255"/>
      <c r="W338" s="255"/>
      <c r="X338" s="255"/>
      <c r="Y338" s="255"/>
      <c r="Z338" s="255"/>
    </row>
    <row r="339" spans="1:26" s="254" customFormat="1">
      <c r="A339" s="608"/>
      <c r="B339" s="255"/>
      <c r="C339" s="292"/>
      <c r="D339" s="608"/>
      <c r="E339" s="255"/>
      <c r="F339" s="255"/>
      <c r="G339" s="255"/>
      <c r="H339" s="255"/>
      <c r="I339" s="255"/>
      <c r="J339" s="255"/>
      <c r="K339" s="255"/>
      <c r="L339" s="255"/>
      <c r="M339" s="255"/>
      <c r="N339" s="255"/>
      <c r="O339" s="255"/>
      <c r="P339" s="255"/>
      <c r="Q339" s="255"/>
      <c r="R339" s="255"/>
      <c r="S339" s="255"/>
      <c r="T339" s="255"/>
      <c r="U339" s="255"/>
      <c r="V339" s="255"/>
      <c r="W339" s="255"/>
      <c r="X339" s="255"/>
      <c r="Y339" s="255"/>
      <c r="Z339" s="255"/>
    </row>
    <row r="340" spans="1:26" s="254" customFormat="1">
      <c r="A340" s="608"/>
      <c r="B340" s="255"/>
      <c r="C340" s="292"/>
      <c r="D340" s="607"/>
      <c r="E340" s="91"/>
      <c r="F340" s="91"/>
      <c r="G340" s="91"/>
      <c r="H340" s="91"/>
      <c r="I340" s="91"/>
      <c r="J340" s="91"/>
      <c r="K340" s="91"/>
      <c r="L340" s="91"/>
      <c r="M340" s="91"/>
      <c r="N340" s="91"/>
      <c r="O340" s="91"/>
      <c r="P340" s="91"/>
      <c r="Q340" s="91"/>
      <c r="R340" s="91"/>
      <c r="S340" s="91"/>
      <c r="T340" s="91"/>
      <c r="U340" s="91"/>
      <c r="V340" s="91"/>
      <c r="W340" s="91"/>
      <c r="X340" s="91"/>
      <c r="Y340" s="91"/>
      <c r="Z340" s="91"/>
    </row>
    <row r="341" spans="1:26" s="254" customFormat="1">
      <c r="A341" s="608"/>
      <c r="B341" s="255"/>
      <c r="C341" s="292"/>
      <c r="D341" s="607"/>
      <c r="E341" s="91"/>
      <c r="F341" s="91"/>
      <c r="G341" s="91"/>
      <c r="H341" s="91"/>
      <c r="I341" s="91"/>
      <c r="J341" s="91"/>
      <c r="K341" s="91"/>
      <c r="L341" s="91"/>
      <c r="M341" s="91"/>
      <c r="N341" s="91"/>
      <c r="O341" s="91"/>
      <c r="P341" s="91"/>
      <c r="Q341" s="91"/>
      <c r="R341" s="91"/>
      <c r="S341" s="91"/>
      <c r="T341" s="91"/>
      <c r="U341" s="91"/>
      <c r="V341" s="91"/>
      <c r="W341" s="91"/>
      <c r="X341" s="91"/>
      <c r="Y341" s="91"/>
      <c r="Z341" s="91"/>
    </row>
    <row r="342" spans="1:26" s="254" customFormat="1">
      <c r="A342" s="608"/>
      <c r="B342" s="255"/>
      <c r="C342" s="292"/>
      <c r="D342" s="607"/>
      <c r="E342" s="91"/>
      <c r="F342" s="91"/>
      <c r="G342" s="91"/>
      <c r="H342" s="91"/>
      <c r="I342" s="91"/>
      <c r="J342" s="91"/>
      <c r="K342" s="91"/>
      <c r="L342" s="91"/>
      <c r="M342" s="91"/>
      <c r="N342" s="91"/>
      <c r="O342" s="91"/>
      <c r="P342" s="91"/>
      <c r="Q342" s="91"/>
      <c r="R342" s="91"/>
      <c r="S342" s="91"/>
      <c r="T342" s="91"/>
      <c r="U342" s="91"/>
      <c r="V342" s="91"/>
      <c r="W342" s="91"/>
      <c r="X342" s="91"/>
      <c r="Y342" s="91"/>
      <c r="Z342" s="91"/>
    </row>
    <row r="343" spans="1:26" s="254" customFormat="1">
      <c r="A343" s="608"/>
      <c r="B343" s="255"/>
      <c r="C343" s="292"/>
      <c r="D343" s="607"/>
      <c r="E343" s="91"/>
      <c r="F343" s="91"/>
      <c r="G343" s="91"/>
      <c r="H343" s="91"/>
      <c r="I343" s="91"/>
      <c r="J343" s="91"/>
      <c r="K343" s="91"/>
      <c r="L343" s="91"/>
      <c r="M343" s="91"/>
      <c r="N343" s="91"/>
      <c r="O343" s="91"/>
      <c r="P343" s="91"/>
      <c r="Q343" s="91"/>
      <c r="R343" s="91"/>
      <c r="S343" s="91"/>
      <c r="T343" s="91"/>
      <c r="U343" s="91"/>
      <c r="V343" s="91"/>
      <c r="W343" s="91"/>
      <c r="X343" s="91"/>
      <c r="Y343" s="91"/>
      <c r="Z343" s="91"/>
    </row>
    <row r="344" spans="1:26" s="254" customFormat="1">
      <c r="A344" s="608"/>
      <c r="B344" s="255"/>
      <c r="C344" s="292"/>
      <c r="D344" s="607"/>
      <c r="E344" s="91"/>
      <c r="F344" s="91"/>
      <c r="G344" s="91"/>
      <c r="H344" s="91"/>
      <c r="I344" s="91"/>
      <c r="J344" s="91"/>
      <c r="K344" s="91"/>
      <c r="L344" s="91"/>
      <c r="M344" s="91"/>
      <c r="N344" s="91"/>
      <c r="O344" s="91"/>
      <c r="P344" s="91"/>
      <c r="Q344" s="91"/>
      <c r="R344" s="91"/>
      <c r="S344" s="91"/>
      <c r="T344" s="91"/>
      <c r="U344" s="91"/>
      <c r="V344" s="91"/>
      <c r="W344" s="91"/>
      <c r="X344" s="91"/>
      <c r="Y344" s="91"/>
      <c r="Z344" s="91"/>
    </row>
    <row r="345" spans="1:26" s="254" customFormat="1">
      <c r="A345" s="608"/>
      <c r="B345" s="255"/>
      <c r="C345" s="292"/>
      <c r="D345" s="607"/>
      <c r="E345" s="91"/>
      <c r="F345" s="91"/>
      <c r="G345" s="91"/>
      <c r="H345" s="91"/>
      <c r="I345" s="91"/>
      <c r="J345" s="91"/>
      <c r="K345" s="91"/>
      <c r="L345" s="91"/>
      <c r="M345" s="91"/>
      <c r="N345" s="91"/>
      <c r="O345" s="91"/>
      <c r="P345" s="91"/>
      <c r="Q345" s="91"/>
      <c r="R345" s="91"/>
      <c r="S345" s="91"/>
      <c r="T345" s="91"/>
      <c r="U345" s="91"/>
      <c r="V345" s="91"/>
      <c r="W345" s="91"/>
      <c r="X345" s="91"/>
      <c r="Y345" s="91"/>
      <c r="Z345" s="91"/>
    </row>
    <row r="346" spans="1:26" s="254" customFormat="1">
      <c r="A346" s="608"/>
      <c r="B346" s="255"/>
      <c r="C346" s="292"/>
      <c r="D346" s="607"/>
      <c r="E346" s="91"/>
      <c r="F346" s="91"/>
      <c r="G346" s="91"/>
      <c r="H346" s="91"/>
      <c r="I346" s="91"/>
      <c r="J346" s="91"/>
      <c r="K346" s="91"/>
      <c r="L346" s="91"/>
      <c r="M346" s="91"/>
      <c r="N346" s="91"/>
      <c r="O346" s="91"/>
      <c r="P346" s="91"/>
      <c r="Q346" s="91"/>
      <c r="R346" s="91"/>
      <c r="S346" s="91"/>
      <c r="T346" s="91"/>
      <c r="U346" s="91"/>
      <c r="V346" s="91"/>
      <c r="W346" s="91"/>
      <c r="X346" s="91"/>
      <c r="Y346" s="91"/>
      <c r="Z346" s="91"/>
    </row>
    <row r="347" spans="1:26" s="254" customFormat="1">
      <c r="A347" s="608"/>
      <c r="B347" s="255"/>
      <c r="C347" s="292"/>
      <c r="D347" s="607"/>
      <c r="E347" s="91"/>
      <c r="F347" s="91"/>
      <c r="G347" s="91"/>
      <c r="H347" s="91"/>
      <c r="I347" s="91"/>
      <c r="J347" s="91"/>
      <c r="K347" s="91"/>
      <c r="L347" s="91"/>
      <c r="M347" s="91"/>
      <c r="N347" s="91"/>
      <c r="O347" s="91"/>
      <c r="P347" s="91"/>
      <c r="Q347" s="91"/>
      <c r="R347" s="91"/>
      <c r="S347" s="91"/>
      <c r="T347" s="91"/>
      <c r="U347" s="91"/>
      <c r="V347" s="91"/>
      <c r="W347" s="91"/>
      <c r="X347" s="91"/>
      <c r="Y347" s="91"/>
      <c r="Z347" s="91"/>
    </row>
    <row r="348" spans="1:26" s="254" customFormat="1">
      <c r="A348" s="608"/>
      <c r="B348" s="255"/>
      <c r="C348" s="292"/>
      <c r="D348" s="607"/>
      <c r="E348" s="91"/>
      <c r="F348" s="91"/>
      <c r="G348" s="91"/>
      <c r="H348" s="91"/>
      <c r="I348" s="91"/>
      <c r="J348" s="91"/>
      <c r="K348" s="91"/>
      <c r="L348" s="91"/>
      <c r="M348" s="91"/>
      <c r="N348" s="91"/>
      <c r="O348" s="91"/>
      <c r="P348" s="91"/>
      <c r="Q348" s="91"/>
      <c r="R348" s="91"/>
      <c r="S348" s="91"/>
      <c r="T348" s="91"/>
      <c r="U348" s="91"/>
      <c r="V348" s="91"/>
      <c r="W348" s="91"/>
      <c r="X348" s="91"/>
      <c r="Y348" s="91"/>
      <c r="Z348" s="91"/>
    </row>
    <row r="349" spans="1:26" s="254" customFormat="1">
      <c r="A349" s="608"/>
      <c r="B349" s="255"/>
      <c r="C349" s="292"/>
      <c r="D349" s="607"/>
      <c r="E349" s="91"/>
      <c r="F349" s="91"/>
      <c r="G349" s="91"/>
      <c r="H349" s="91"/>
      <c r="I349" s="91"/>
      <c r="J349" s="91"/>
      <c r="K349" s="91"/>
      <c r="L349" s="91"/>
      <c r="M349" s="91"/>
      <c r="N349" s="91"/>
      <c r="O349" s="91"/>
      <c r="P349" s="91"/>
      <c r="Q349" s="91"/>
      <c r="R349" s="91"/>
      <c r="S349" s="91"/>
      <c r="T349" s="91"/>
      <c r="U349" s="91"/>
      <c r="V349" s="91"/>
      <c r="W349" s="91"/>
      <c r="X349" s="91"/>
      <c r="Y349" s="91"/>
      <c r="Z349" s="91"/>
    </row>
    <row r="350" spans="1:26" s="254" customFormat="1">
      <c r="A350" s="608"/>
      <c r="B350" s="255"/>
      <c r="C350" s="292"/>
      <c r="D350" s="607"/>
      <c r="E350" s="91"/>
      <c r="F350" s="91"/>
      <c r="G350" s="91"/>
      <c r="H350" s="91"/>
      <c r="I350" s="91"/>
      <c r="J350" s="91"/>
      <c r="K350" s="91"/>
      <c r="L350" s="91"/>
      <c r="M350" s="91"/>
      <c r="N350" s="91"/>
      <c r="O350" s="91"/>
      <c r="P350" s="91"/>
      <c r="Q350" s="91"/>
      <c r="R350" s="91"/>
      <c r="S350" s="91"/>
      <c r="T350" s="91"/>
      <c r="U350" s="91"/>
      <c r="V350" s="91"/>
      <c r="W350" s="91"/>
      <c r="X350" s="91"/>
      <c r="Y350" s="91"/>
      <c r="Z350" s="91"/>
    </row>
    <row r="351" spans="1:26" s="254" customFormat="1">
      <c r="A351" s="608"/>
      <c r="B351" s="255"/>
      <c r="C351" s="292"/>
      <c r="D351" s="607"/>
      <c r="E351" s="91"/>
      <c r="F351" s="91"/>
      <c r="G351" s="91"/>
      <c r="H351" s="91"/>
      <c r="I351" s="91"/>
      <c r="J351" s="91"/>
      <c r="K351" s="91"/>
      <c r="L351" s="91"/>
      <c r="M351" s="91"/>
      <c r="N351" s="91"/>
      <c r="O351" s="91"/>
      <c r="P351" s="91"/>
      <c r="Q351" s="91"/>
      <c r="R351" s="91"/>
      <c r="S351" s="91"/>
      <c r="T351" s="91"/>
      <c r="U351" s="91"/>
      <c r="V351" s="91"/>
      <c r="W351" s="91"/>
      <c r="X351" s="91"/>
      <c r="Y351" s="91"/>
      <c r="Z351" s="91"/>
    </row>
    <row r="352" spans="1:26" s="254" customFormat="1">
      <c r="A352" s="608"/>
      <c r="B352" s="255"/>
      <c r="C352" s="292"/>
      <c r="D352" s="607"/>
      <c r="E352" s="91"/>
      <c r="F352" s="91"/>
      <c r="G352" s="91"/>
      <c r="H352" s="91"/>
      <c r="I352" s="91"/>
      <c r="J352" s="91"/>
      <c r="K352" s="91"/>
      <c r="L352" s="91"/>
      <c r="M352" s="91"/>
      <c r="N352" s="91"/>
      <c r="O352" s="91"/>
      <c r="P352" s="91"/>
      <c r="Q352" s="91"/>
      <c r="R352" s="91"/>
      <c r="S352" s="91"/>
      <c r="T352" s="91"/>
      <c r="U352" s="91"/>
      <c r="V352" s="91"/>
      <c r="W352" s="91"/>
      <c r="X352" s="91"/>
      <c r="Y352" s="91"/>
      <c r="Z352" s="91"/>
    </row>
    <row r="353" spans="1:26" s="254" customFormat="1">
      <c r="A353" s="608"/>
      <c r="B353" s="255"/>
      <c r="C353" s="292"/>
      <c r="D353" s="607"/>
      <c r="E353" s="91"/>
      <c r="F353" s="91"/>
      <c r="G353" s="91"/>
      <c r="H353" s="91"/>
      <c r="I353" s="91"/>
      <c r="J353" s="91"/>
      <c r="K353" s="91"/>
      <c r="L353" s="91"/>
      <c r="M353" s="91"/>
      <c r="N353" s="91"/>
      <c r="O353" s="91"/>
      <c r="P353" s="91"/>
      <c r="Q353" s="91"/>
      <c r="R353" s="91"/>
      <c r="S353" s="91"/>
      <c r="T353" s="91"/>
      <c r="U353" s="91"/>
      <c r="V353" s="91"/>
      <c r="W353" s="91"/>
      <c r="X353" s="91"/>
      <c r="Y353" s="91"/>
      <c r="Z353" s="91"/>
    </row>
    <row r="354" spans="1:26" s="254" customFormat="1">
      <c r="A354" s="608"/>
      <c r="B354" s="255"/>
      <c r="C354" s="292"/>
      <c r="D354" s="607"/>
      <c r="E354" s="91"/>
      <c r="F354" s="91"/>
      <c r="G354" s="91"/>
      <c r="H354" s="91"/>
      <c r="I354" s="91"/>
      <c r="J354" s="91"/>
      <c r="K354" s="91"/>
      <c r="L354" s="91"/>
      <c r="M354" s="91"/>
      <c r="N354" s="91"/>
      <c r="O354" s="91"/>
      <c r="P354" s="91"/>
      <c r="Q354" s="91"/>
      <c r="R354" s="91"/>
      <c r="S354" s="91"/>
      <c r="T354" s="91"/>
      <c r="U354" s="91"/>
      <c r="V354" s="91"/>
      <c r="W354" s="91"/>
      <c r="X354" s="91"/>
      <c r="Y354" s="91"/>
      <c r="Z354" s="91"/>
    </row>
    <row r="355" spans="1:26" s="254" customFormat="1">
      <c r="A355" s="608"/>
      <c r="B355" s="255"/>
      <c r="C355" s="292"/>
      <c r="D355" s="607"/>
      <c r="E355" s="91"/>
      <c r="F355" s="91"/>
      <c r="G355" s="91"/>
      <c r="H355" s="91"/>
      <c r="I355" s="91"/>
      <c r="J355" s="91"/>
      <c r="K355" s="91"/>
      <c r="L355" s="91"/>
      <c r="M355" s="91"/>
      <c r="N355" s="91"/>
      <c r="O355" s="91"/>
      <c r="P355" s="91"/>
      <c r="Q355" s="91"/>
      <c r="R355" s="91"/>
      <c r="S355" s="91"/>
      <c r="T355" s="91"/>
      <c r="U355" s="91"/>
      <c r="V355" s="91"/>
      <c r="W355" s="91"/>
      <c r="X355" s="91"/>
      <c r="Y355" s="91"/>
      <c r="Z355" s="91"/>
    </row>
    <row r="356" spans="1:26" s="254" customFormat="1">
      <c r="A356" s="608"/>
      <c r="B356" s="255"/>
      <c r="C356" s="292"/>
      <c r="D356" s="607"/>
      <c r="E356" s="91"/>
      <c r="F356" s="91"/>
      <c r="G356" s="91"/>
      <c r="H356" s="91"/>
      <c r="I356" s="91"/>
      <c r="J356" s="91"/>
      <c r="K356" s="91"/>
      <c r="L356" s="91"/>
      <c r="M356" s="91"/>
      <c r="N356" s="91"/>
      <c r="O356" s="91"/>
      <c r="P356" s="91"/>
      <c r="Q356" s="91"/>
      <c r="R356" s="91"/>
      <c r="S356" s="91"/>
      <c r="T356" s="91"/>
      <c r="U356" s="91"/>
      <c r="V356" s="91"/>
      <c r="W356" s="91"/>
      <c r="X356" s="91"/>
      <c r="Y356" s="91"/>
      <c r="Z356" s="91"/>
    </row>
    <row r="357" spans="1:26" s="254" customFormat="1">
      <c r="A357" s="608"/>
      <c r="B357" s="255"/>
      <c r="C357" s="292"/>
      <c r="D357" s="607"/>
      <c r="E357" s="91"/>
      <c r="F357" s="91"/>
      <c r="G357" s="91"/>
      <c r="H357" s="91"/>
      <c r="I357" s="91"/>
      <c r="J357" s="91"/>
      <c r="K357" s="91"/>
      <c r="L357" s="91"/>
      <c r="M357" s="91"/>
      <c r="N357" s="91"/>
      <c r="O357" s="91"/>
      <c r="P357" s="91"/>
      <c r="Q357" s="91"/>
      <c r="R357" s="91"/>
      <c r="S357" s="91"/>
      <c r="T357" s="91"/>
      <c r="U357" s="91"/>
      <c r="V357" s="91"/>
      <c r="W357" s="91"/>
      <c r="X357" s="91"/>
      <c r="Y357" s="91"/>
      <c r="Z357" s="91"/>
    </row>
    <row r="358" spans="1:26" s="254" customFormat="1">
      <c r="A358" s="608"/>
      <c r="B358" s="255"/>
      <c r="C358" s="292"/>
      <c r="D358" s="607"/>
      <c r="E358" s="91"/>
      <c r="F358" s="91"/>
      <c r="G358" s="91"/>
      <c r="H358" s="91"/>
      <c r="I358" s="91"/>
      <c r="J358" s="91"/>
      <c r="K358" s="91"/>
      <c r="L358" s="91"/>
      <c r="M358" s="91"/>
      <c r="N358" s="91"/>
      <c r="O358" s="91"/>
      <c r="P358" s="91"/>
      <c r="Q358" s="91"/>
      <c r="R358" s="91"/>
      <c r="S358" s="91"/>
      <c r="T358" s="91"/>
      <c r="U358" s="91"/>
      <c r="V358" s="91"/>
      <c r="W358" s="91"/>
      <c r="X358" s="91"/>
      <c r="Y358" s="91"/>
      <c r="Z358" s="91"/>
    </row>
    <row r="359" spans="1:26" s="254" customFormat="1">
      <c r="A359" s="608"/>
      <c r="B359" s="255"/>
      <c r="C359" s="292"/>
      <c r="D359" s="607"/>
      <c r="E359" s="91"/>
      <c r="F359" s="91"/>
      <c r="G359" s="91"/>
      <c r="H359" s="91"/>
      <c r="I359" s="91"/>
      <c r="J359" s="91"/>
      <c r="K359" s="91"/>
      <c r="L359" s="91"/>
      <c r="M359" s="91"/>
      <c r="N359" s="91"/>
      <c r="O359" s="91"/>
      <c r="P359" s="91"/>
      <c r="Q359" s="91"/>
      <c r="R359" s="91"/>
      <c r="S359" s="91"/>
      <c r="T359" s="91"/>
      <c r="U359" s="91"/>
      <c r="V359" s="91"/>
      <c r="W359" s="91"/>
      <c r="X359" s="91"/>
      <c r="Y359" s="91"/>
      <c r="Z359" s="91"/>
    </row>
    <row r="360" spans="1:26" s="254" customFormat="1">
      <c r="A360" s="608"/>
      <c r="B360" s="255"/>
      <c r="C360" s="292"/>
      <c r="D360" s="607"/>
      <c r="E360" s="91"/>
      <c r="F360" s="91"/>
      <c r="G360" s="91"/>
      <c r="H360" s="91"/>
      <c r="I360" s="91"/>
      <c r="J360" s="91"/>
      <c r="K360" s="91"/>
      <c r="L360" s="91"/>
      <c r="M360" s="91"/>
      <c r="N360" s="91"/>
      <c r="O360" s="91"/>
      <c r="P360" s="91"/>
      <c r="Q360" s="91"/>
      <c r="R360" s="91"/>
      <c r="S360" s="91"/>
      <c r="T360" s="91"/>
      <c r="U360" s="91"/>
      <c r="V360" s="91"/>
      <c r="W360" s="91"/>
      <c r="X360" s="91"/>
      <c r="Y360" s="91"/>
      <c r="Z360" s="91"/>
    </row>
    <row r="361" spans="1:26" s="254" customFormat="1">
      <c r="A361" s="608"/>
      <c r="B361" s="255"/>
      <c r="C361" s="292"/>
      <c r="D361" s="607"/>
      <c r="E361" s="91"/>
      <c r="F361" s="91"/>
      <c r="G361" s="91"/>
      <c r="H361" s="91"/>
      <c r="I361" s="91"/>
      <c r="J361" s="91"/>
      <c r="K361" s="91"/>
      <c r="L361" s="91"/>
      <c r="M361" s="91"/>
      <c r="N361" s="91"/>
      <c r="O361" s="91"/>
      <c r="P361" s="91"/>
      <c r="Q361" s="91"/>
      <c r="R361" s="91"/>
      <c r="S361" s="91"/>
      <c r="T361" s="91"/>
      <c r="U361" s="91"/>
      <c r="V361" s="91"/>
      <c r="W361" s="91"/>
      <c r="X361" s="91"/>
      <c r="Y361" s="91"/>
      <c r="Z361" s="91"/>
    </row>
    <row r="362" spans="1:26" s="254" customFormat="1">
      <c r="A362" s="608"/>
      <c r="B362" s="255"/>
      <c r="C362" s="292"/>
      <c r="D362" s="607"/>
      <c r="E362" s="91"/>
      <c r="F362" s="91"/>
      <c r="G362" s="91"/>
      <c r="H362" s="91"/>
      <c r="I362" s="91"/>
      <c r="J362" s="91"/>
      <c r="K362" s="91"/>
      <c r="L362" s="91"/>
      <c r="M362" s="91"/>
      <c r="N362" s="91"/>
      <c r="O362" s="91"/>
      <c r="P362" s="91"/>
      <c r="Q362" s="91"/>
      <c r="R362" s="91"/>
      <c r="S362" s="91"/>
      <c r="T362" s="91"/>
      <c r="U362" s="91"/>
      <c r="V362" s="91"/>
      <c r="W362" s="91"/>
      <c r="X362" s="91"/>
      <c r="Y362" s="91"/>
      <c r="Z362" s="91"/>
    </row>
    <row r="363" spans="1:26" s="254" customFormat="1">
      <c r="A363" s="608"/>
      <c r="B363" s="255"/>
      <c r="C363" s="292"/>
      <c r="D363" s="607"/>
      <c r="E363" s="91"/>
      <c r="F363" s="91"/>
      <c r="G363" s="91"/>
      <c r="H363" s="91"/>
      <c r="I363" s="91"/>
      <c r="J363" s="91"/>
      <c r="K363" s="91"/>
      <c r="L363" s="91"/>
      <c r="M363" s="91"/>
      <c r="N363" s="91"/>
      <c r="O363" s="91"/>
      <c r="P363" s="91"/>
      <c r="Q363" s="91"/>
      <c r="R363" s="91"/>
      <c r="S363" s="91"/>
      <c r="T363" s="91"/>
      <c r="U363" s="91"/>
      <c r="V363" s="91"/>
      <c r="W363" s="91"/>
      <c r="X363" s="91"/>
      <c r="Y363" s="91"/>
      <c r="Z363" s="91"/>
    </row>
  </sheetData>
  <sheetProtection password="D806" sheet="1" objects="1" scenarios="1"/>
  <mergeCells count="1">
    <mergeCell ref="F5:Z5"/>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dimension ref="A2:BJ238"/>
  <sheetViews>
    <sheetView showGridLines="0" zoomScale="85" zoomScaleNormal="85" workbookViewId="0">
      <selection activeCell="U19" sqref="U19"/>
    </sheetView>
  </sheetViews>
  <sheetFormatPr defaultRowHeight="14.4"/>
  <cols>
    <col min="2" max="2" width="7.5546875" customWidth="1"/>
    <col min="14" max="14" width="12.6640625" customWidth="1"/>
    <col min="15" max="15" width="15.6640625" customWidth="1"/>
    <col min="16" max="62" width="8.88671875" style="239"/>
  </cols>
  <sheetData>
    <row r="2" spans="1:62" ht="15.6">
      <c r="C2" s="778" t="s">
        <v>552</v>
      </c>
    </row>
    <row r="4" spans="1:62" s="1" customFormat="1" ht="15.75" customHeight="1">
      <c r="A4" s="900" t="s">
        <v>553</v>
      </c>
      <c r="B4" s="900"/>
      <c r="C4" s="900"/>
      <c r="D4" s="900"/>
      <c r="E4" s="900"/>
      <c r="F4" s="900"/>
      <c r="G4" s="900"/>
      <c r="H4" s="900"/>
      <c r="I4" s="900"/>
      <c r="J4" s="900"/>
      <c r="K4" s="900"/>
      <c r="L4" s="900"/>
      <c r="M4" s="900"/>
      <c r="N4" s="900"/>
      <c r="O4" s="900"/>
      <c r="P4" s="253"/>
      <c r="Q4" s="253"/>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row>
    <row r="5" spans="1:62" s="1" customFormat="1" ht="26.25" customHeight="1">
      <c r="A5" s="900"/>
      <c r="B5" s="900"/>
      <c r="C5" s="900"/>
      <c r="D5" s="900"/>
      <c r="E5" s="900"/>
      <c r="F5" s="900"/>
      <c r="G5" s="900"/>
      <c r="H5" s="900"/>
      <c r="I5" s="900"/>
      <c r="J5" s="900"/>
      <c r="K5" s="900"/>
      <c r="L5" s="900"/>
      <c r="M5" s="900"/>
      <c r="N5" s="900"/>
      <c r="O5" s="900"/>
      <c r="P5" s="253"/>
      <c r="Q5" s="253"/>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row>
    <row r="6" spans="1:62">
      <c r="A6" s="252" t="s">
        <v>554</v>
      </c>
    </row>
    <row r="7" spans="1:62">
      <c r="A7" s="901" t="s">
        <v>555</v>
      </c>
      <c r="B7" s="902"/>
      <c r="C7" s="902"/>
      <c r="D7" s="902"/>
      <c r="E7" s="902"/>
      <c r="F7" s="902"/>
      <c r="G7" s="902"/>
      <c r="H7" s="902"/>
      <c r="I7" s="902"/>
      <c r="J7" s="902"/>
      <c r="K7" s="902"/>
      <c r="L7" s="902"/>
      <c r="M7" s="902"/>
      <c r="N7" s="902"/>
      <c r="O7" s="903"/>
    </row>
    <row r="8" spans="1:62">
      <c r="A8" s="904"/>
      <c r="B8" s="905"/>
      <c r="C8" s="905"/>
      <c r="D8" s="905"/>
      <c r="E8" s="905"/>
      <c r="F8" s="905"/>
      <c r="G8" s="905"/>
      <c r="H8" s="905"/>
      <c r="I8" s="905"/>
      <c r="J8" s="905"/>
      <c r="K8" s="905"/>
      <c r="L8" s="905"/>
      <c r="M8" s="905"/>
      <c r="N8" s="905"/>
      <c r="O8" s="906"/>
    </row>
    <row r="9" spans="1:62">
      <c r="A9" s="904"/>
      <c r="B9" s="905"/>
      <c r="C9" s="905"/>
      <c r="D9" s="905"/>
      <c r="E9" s="905"/>
      <c r="F9" s="905"/>
      <c r="G9" s="905"/>
      <c r="H9" s="905"/>
      <c r="I9" s="905"/>
      <c r="J9" s="905"/>
      <c r="K9" s="905"/>
      <c r="L9" s="905"/>
      <c r="M9" s="905"/>
      <c r="N9" s="905"/>
      <c r="O9" s="906"/>
    </row>
    <row r="10" spans="1:62">
      <c r="A10" s="904" t="s">
        <v>556</v>
      </c>
      <c r="B10" s="905"/>
      <c r="C10" s="905"/>
      <c r="D10" s="905"/>
      <c r="E10" s="905"/>
      <c r="F10" s="905"/>
      <c r="G10" s="905"/>
      <c r="H10" s="905"/>
      <c r="I10" s="905"/>
      <c r="J10" s="905"/>
      <c r="K10" s="905"/>
      <c r="L10" s="905"/>
      <c r="M10" s="905"/>
      <c r="N10" s="905"/>
      <c r="O10" s="906"/>
    </row>
    <row r="11" spans="1:62">
      <c r="A11" s="904"/>
      <c r="B11" s="905"/>
      <c r="C11" s="905"/>
      <c r="D11" s="905"/>
      <c r="E11" s="905"/>
      <c r="F11" s="905"/>
      <c r="G11" s="905"/>
      <c r="H11" s="905"/>
      <c r="I11" s="905"/>
      <c r="J11" s="905"/>
      <c r="K11" s="905"/>
      <c r="L11" s="905"/>
      <c r="M11" s="905"/>
      <c r="N11" s="905"/>
      <c r="O11" s="906"/>
    </row>
    <row r="12" spans="1:62">
      <c r="A12" s="904"/>
      <c r="B12" s="905"/>
      <c r="C12" s="905"/>
      <c r="D12" s="905"/>
      <c r="E12" s="905"/>
      <c r="F12" s="905"/>
      <c r="G12" s="905"/>
      <c r="H12" s="905"/>
      <c r="I12" s="905"/>
      <c r="J12" s="905"/>
      <c r="K12" s="905"/>
      <c r="L12" s="905"/>
      <c r="M12" s="905"/>
      <c r="N12" s="905"/>
      <c r="O12" s="906"/>
    </row>
    <row r="13" spans="1:62">
      <c r="A13" s="10"/>
      <c r="B13" s="6"/>
      <c r="C13" s="6"/>
      <c r="D13" s="6"/>
      <c r="E13" s="6"/>
      <c r="F13" s="6"/>
      <c r="G13" s="6"/>
      <c r="H13" s="6"/>
      <c r="I13" s="6"/>
      <c r="J13" s="6"/>
      <c r="K13" s="6"/>
      <c r="L13" s="6"/>
      <c r="M13" s="6"/>
      <c r="N13" s="6"/>
      <c r="O13" s="7"/>
    </row>
    <row r="14" spans="1:62" s="239" customFormat="1">
      <c r="A14" s="904" t="s">
        <v>557</v>
      </c>
      <c r="B14" s="905"/>
      <c r="C14" s="905"/>
      <c r="D14" s="905"/>
      <c r="E14" s="905"/>
      <c r="F14" s="905"/>
      <c r="G14" s="905"/>
      <c r="H14" s="905"/>
      <c r="I14" s="905"/>
      <c r="J14" s="905"/>
      <c r="K14" s="905"/>
      <c r="L14" s="905"/>
      <c r="M14" s="905"/>
      <c r="N14" s="905"/>
      <c r="O14" s="906"/>
    </row>
    <row r="15" spans="1:62" s="239" customFormat="1">
      <c r="A15" s="904"/>
      <c r="B15" s="905"/>
      <c r="C15" s="905"/>
      <c r="D15" s="905"/>
      <c r="E15" s="905"/>
      <c r="F15" s="905"/>
      <c r="G15" s="905"/>
      <c r="H15" s="905"/>
      <c r="I15" s="905"/>
      <c r="J15" s="905"/>
      <c r="K15" s="905"/>
      <c r="L15" s="905"/>
      <c r="M15" s="905"/>
      <c r="N15" s="905"/>
      <c r="O15" s="906"/>
    </row>
    <row r="16" spans="1:62" s="239" customFormat="1">
      <c r="A16" s="904"/>
      <c r="B16" s="905"/>
      <c r="C16" s="905"/>
      <c r="D16" s="905"/>
      <c r="E16" s="905"/>
      <c r="F16" s="905"/>
      <c r="G16" s="905"/>
      <c r="H16" s="905"/>
      <c r="I16" s="905"/>
      <c r="J16" s="905"/>
      <c r="K16" s="905"/>
      <c r="L16" s="905"/>
      <c r="M16" s="905"/>
      <c r="N16" s="905"/>
      <c r="O16" s="906"/>
    </row>
    <row r="17" spans="1:62" s="239" customFormat="1">
      <c r="A17" s="904"/>
      <c r="B17" s="905"/>
      <c r="C17" s="905"/>
      <c r="D17" s="905"/>
      <c r="E17" s="905"/>
      <c r="F17" s="905"/>
      <c r="G17" s="905"/>
      <c r="H17" s="905"/>
      <c r="I17" s="905"/>
      <c r="J17" s="905"/>
      <c r="K17" s="905"/>
      <c r="L17" s="905"/>
      <c r="M17" s="905"/>
      <c r="N17" s="905"/>
      <c r="O17" s="906"/>
    </row>
    <row r="18" spans="1:62" s="239" customFormat="1">
      <c r="A18" s="907"/>
      <c r="B18" s="908"/>
      <c r="C18" s="908"/>
      <c r="D18" s="908"/>
      <c r="E18" s="908"/>
      <c r="F18" s="908"/>
      <c r="G18" s="908"/>
      <c r="H18" s="908"/>
      <c r="I18" s="908"/>
      <c r="J18" s="908"/>
      <c r="K18" s="908"/>
      <c r="L18" s="908"/>
      <c r="M18" s="908"/>
      <c r="N18" s="908"/>
      <c r="O18" s="909"/>
    </row>
    <row r="20" spans="1:62" s="239" customFormat="1">
      <c r="A20" s="252" t="s">
        <v>558</v>
      </c>
      <c r="B20"/>
      <c r="C20"/>
      <c r="D20"/>
      <c r="E20"/>
      <c r="F20"/>
      <c r="G20"/>
      <c r="H20"/>
      <c r="I20"/>
      <c r="J20"/>
      <c r="K20"/>
      <c r="L20"/>
      <c r="M20"/>
      <c r="N20"/>
      <c r="O20"/>
    </row>
    <row r="21" spans="1:62" s="239" customFormat="1" ht="15" customHeight="1">
      <c r="A21" s="910" t="s">
        <v>559</v>
      </c>
      <c r="B21" s="910"/>
      <c r="C21" s="910"/>
      <c r="D21" s="910"/>
      <c r="E21" s="910"/>
      <c r="F21" s="910"/>
      <c r="G21" s="910"/>
      <c r="H21" s="910"/>
      <c r="I21" s="910"/>
      <c r="J21" s="910"/>
      <c r="K21" s="910"/>
      <c r="L21" s="910"/>
      <c r="M21" s="910"/>
      <c r="N21" s="910"/>
      <c r="O21" s="910"/>
    </row>
    <row r="22" spans="1:62" s="239" customFormat="1">
      <c r="A22" s="910"/>
      <c r="B22" s="910"/>
      <c r="C22" s="910"/>
      <c r="D22" s="910"/>
      <c r="E22" s="910"/>
      <c r="F22" s="910"/>
      <c r="G22" s="910"/>
      <c r="H22" s="910"/>
      <c r="I22" s="910"/>
      <c r="J22" s="910"/>
      <c r="K22" s="910"/>
      <c r="L22" s="910"/>
      <c r="M22" s="910"/>
      <c r="N22" s="910"/>
      <c r="O22" s="910"/>
    </row>
    <row r="24" spans="1:62" s="239" customFormat="1">
      <c r="A24" t="s">
        <v>560</v>
      </c>
      <c r="B24"/>
      <c r="C24"/>
      <c r="D24"/>
      <c r="E24"/>
      <c r="F24"/>
      <c r="G24"/>
      <c r="H24"/>
      <c r="I24"/>
      <c r="J24"/>
      <c r="K24"/>
      <c r="L24"/>
      <c r="M24"/>
      <c r="N24"/>
      <c r="O24"/>
    </row>
    <row r="25" spans="1:62" s="239" customFormat="1" ht="15.6">
      <c r="A25" s="777" t="s">
        <v>510</v>
      </c>
      <c r="B25" s="237"/>
      <c r="C25" t="s">
        <v>561</v>
      </c>
      <c r="D25"/>
      <c r="E25"/>
      <c r="F25"/>
      <c r="G25"/>
      <c r="H25"/>
      <c r="I25"/>
      <c r="J25"/>
      <c r="K25"/>
      <c r="L25"/>
      <c r="M25"/>
      <c r="N25"/>
      <c r="O25"/>
    </row>
    <row r="26" spans="1:62" s="239" customFormat="1" ht="15.6">
      <c r="A26" s="777" t="s">
        <v>562</v>
      </c>
      <c r="B26" s="238"/>
      <c r="C26" t="s">
        <v>563</v>
      </c>
      <c r="D26"/>
      <c r="E26"/>
      <c r="F26"/>
      <c r="G26"/>
      <c r="H26"/>
      <c r="I26"/>
      <c r="J26"/>
      <c r="K26"/>
      <c r="L26"/>
      <c r="M26"/>
      <c r="N26"/>
      <c r="O26"/>
    </row>
    <row r="27" spans="1:62" s="239" customFormat="1" ht="15.6">
      <c r="A27" s="777" t="s">
        <v>564</v>
      </c>
      <c r="B27"/>
      <c r="C27" t="s">
        <v>565</v>
      </c>
      <c r="D27"/>
      <c r="E27"/>
      <c r="F27"/>
      <c r="G27"/>
      <c r="H27"/>
      <c r="I27"/>
      <c r="J27"/>
      <c r="K27"/>
      <c r="L27"/>
      <c r="M27"/>
      <c r="N27"/>
      <c r="O27"/>
    </row>
    <row r="28" spans="1:62" s="239" customFormat="1" ht="15.6">
      <c r="A28" s="777" t="s">
        <v>511</v>
      </c>
      <c r="B28" s="240"/>
      <c r="C28" t="s">
        <v>566</v>
      </c>
      <c r="D28"/>
      <c r="E28"/>
      <c r="F28"/>
      <c r="G28"/>
      <c r="H28"/>
      <c r="I28"/>
      <c r="J28"/>
      <c r="K28"/>
      <c r="L28"/>
      <c r="M28"/>
      <c r="N28"/>
      <c r="O28"/>
    </row>
    <row r="29" spans="1:62" s="239" customFormat="1" ht="30.75" customHeight="1">
      <c r="A29" s="911" t="s">
        <v>567</v>
      </c>
      <c r="B29" s="911"/>
      <c r="C29" s="911"/>
      <c r="D29" s="911"/>
      <c r="E29" s="911"/>
      <c r="F29" s="911"/>
      <c r="G29" s="911"/>
      <c r="H29" s="911"/>
      <c r="I29" s="911"/>
      <c r="J29" s="911"/>
      <c r="K29" s="911"/>
      <c r="L29" s="911"/>
      <c r="M29" s="911"/>
      <c r="N29" s="911"/>
      <c r="O29" s="911"/>
    </row>
    <row r="30" spans="1:62" s="28" customFormat="1" ht="16.5" customHeight="1" thickBot="1">
      <c r="A30" s="912"/>
      <c r="B30" s="912"/>
      <c r="C30" s="912"/>
      <c r="D30" s="912"/>
      <c r="E30" s="912"/>
      <c r="F30" s="912"/>
      <c r="G30" s="912"/>
      <c r="H30" s="912"/>
      <c r="I30" s="912"/>
      <c r="J30" s="912"/>
      <c r="K30" s="912"/>
      <c r="L30" s="912"/>
      <c r="M30" s="912"/>
      <c r="N30" s="912"/>
      <c r="O30" s="912"/>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39"/>
      <c r="AY30" s="239"/>
      <c r="AZ30" s="239"/>
      <c r="BA30" s="239"/>
      <c r="BB30" s="239"/>
      <c r="BC30" s="239"/>
      <c r="BD30" s="239"/>
      <c r="BE30" s="239"/>
      <c r="BF30" s="239"/>
      <c r="BG30" s="239"/>
      <c r="BH30" s="239"/>
      <c r="BI30" s="239"/>
      <c r="BJ30" s="239"/>
    </row>
    <row r="31" spans="1:62" s="239" customFormat="1">
      <c r="A31" s="1" t="s">
        <v>568</v>
      </c>
      <c r="B31" s="690"/>
      <c r="C31" s="690"/>
      <c r="D31" s="690"/>
      <c r="E31" s="691"/>
      <c r="F31" s="691"/>
      <c r="G31" s="691"/>
      <c r="H31" s="691"/>
      <c r="I31" s="691"/>
      <c r="J31" s="691"/>
      <c r="K31" s="691"/>
      <c r="L31" s="691"/>
      <c r="M31" s="691"/>
      <c r="N31" s="691"/>
      <c r="O31" s="692"/>
    </row>
    <row r="32" spans="1:62" s="239" customFormat="1" ht="15.6">
      <c r="A32" s="779" t="s">
        <v>569</v>
      </c>
      <c r="B32" s="766"/>
      <c r="C32" s="766"/>
      <c r="D32" s="766"/>
      <c r="E32" s="766"/>
      <c r="F32" s="693"/>
      <c r="G32" s="693"/>
      <c r="H32" s="693"/>
      <c r="I32" s="693"/>
      <c r="J32" s="693"/>
      <c r="K32" s="693"/>
      <c r="L32" s="693"/>
      <c r="M32" s="693"/>
      <c r="N32" s="693"/>
      <c r="O32" s="694"/>
    </row>
    <row r="33" spans="1:15" s="239" customFormat="1" ht="15.6">
      <c r="A33" s="780" t="s">
        <v>512</v>
      </c>
      <c r="B33" s="766"/>
      <c r="C33" s="766"/>
      <c r="D33" s="766"/>
      <c r="E33" s="766"/>
      <c r="F33" s="693"/>
      <c r="G33" s="693"/>
      <c r="H33" s="693"/>
      <c r="I33" s="693"/>
      <c r="J33" s="693"/>
      <c r="K33" s="693"/>
      <c r="L33" s="693"/>
      <c r="M33" s="693"/>
      <c r="N33" s="693"/>
      <c r="O33" s="694"/>
    </row>
    <row r="34" spans="1:15" s="239" customFormat="1" ht="15.6">
      <c r="A34" s="779" t="s">
        <v>570</v>
      </c>
      <c r="B34" s="766"/>
      <c r="C34" s="766"/>
      <c r="D34" s="766"/>
      <c r="E34" s="766"/>
      <c r="F34" s="693"/>
      <c r="G34" s="693"/>
      <c r="H34" s="693"/>
      <c r="I34" s="693"/>
      <c r="J34" s="693"/>
      <c r="K34" s="693"/>
      <c r="L34" s="693"/>
      <c r="M34" s="693"/>
      <c r="N34" s="693"/>
      <c r="O34" s="694"/>
    </row>
    <row r="35" spans="1:15" s="239" customFormat="1" ht="16.2" thickBot="1">
      <c r="A35" s="781" t="s">
        <v>513</v>
      </c>
      <c r="B35" s="767"/>
      <c r="C35" s="767"/>
      <c r="D35" s="767"/>
      <c r="E35" s="767"/>
      <c r="F35" s="695"/>
      <c r="G35" s="695"/>
      <c r="H35" s="695"/>
      <c r="I35" s="695"/>
      <c r="J35" s="695"/>
      <c r="K35" s="695"/>
      <c r="L35" s="695"/>
      <c r="M35" s="695"/>
      <c r="N35" s="695"/>
      <c r="O35" s="696"/>
    </row>
    <row r="36" spans="1:15" s="239" customFormat="1"/>
    <row r="37" spans="1:15" s="239" customFormat="1"/>
    <row r="38" spans="1:15" s="239" customFormat="1"/>
    <row r="39" spans="1:15" s="239" customFormat="1"/>
    <row r="40" spans="1:15" s="239" customFormat="1"/>
    <row r="41" spans="1:15" s="239" customFormat="1"/>
    <row r="42" spans="1:15" s="239" customFormat="1"/>
    <row r="43" spans="1:15" s="239" customFormat="1"/>
    <row r="44" spans="1:15" s="239" customFormat="1"/>
    <row r="45" spans="1:15" s="239" customFormat="1"/>
    <row r="46" spans="1:15" s="239" customFormat="1"/>
    <row r="47" spans="1:15" s="239" customFormat="1"/>
    <row r="48" spans="1:15" s="239" customFormat="1"/>
    <row r="49" s="239" customFormat="1"/>
    <row r="50" s="239" customFormat="1"/>
    <row r="51" s="239" customFormat="1"/>
    <row r="52" s="239" customFormat="1"/>
    <row r="53" s="239" customFormat="1"/>
    <row r="54" s="239" customFormat="1"/>
    <row r="55" s="239" customFormat="1"/>
    <row r="56" s="239" customFormat="1"/>
    <row r="57" s="239" customFormat="1"/>
    <row r="58" s="239" customFormat="1"/>
    <row r="59" s="239" customFormat="1"/>
    <row r="60" s="239" customFormat="1"/>
    <row r="61" s="239" customFormat="1"/>
    <row r="62" s="239" customFormat="1"/>
    <row r="63" s="239" customFormat="1"/>
    <row r="64" s="239" customFormat="1"/>
    <row r="65" s="239" customFormat="1"/>
    <row r="66" s="239" customFormat="1"/>
    <row r="67" s="239" customFormat="1"/>
    <row r="68" s="239" customFormat="1"/>
    <row r="69" s="239" customFormat="1"/>
    <row r="70" s="239" customFormat="1"/>
    <row r="71" s="239" customFormat="1"/>
    <row r="72" s="239" customFormat="1"/>
    <row r="73" s="239" customFormat="1"/>
    <row r="74" s="239" customFormat="1"/>
    <row r="75" s="239" customFormat="1"/>
    <row r="76" s="239" customFormat="1"/>
    <row r="77" s="239" customFormat="1"/>
    <row r="78" s="239" customFormat="1"/>
    <row r="79" s="239" customFormat="1"/>
    <row r="80" s="239" customFormat="1"/>
    <row r="81" s="239" customFormat="1"/>
    <row r="82" s="239" customFormat="1"/>
    <row r="83" s="239" customFormat="1"/>
    <row r="84" s="239" customFormat="1"/>
    <row r="85" s="239" customFormat="1"/>
    <row r="86" s="239" customFormat="1"/>
    <row r="87" s="239" customFormat="1"/>
    <row r="88" s="239" customFormat="1"/>
    <row r="89" s="239" customFormat="1"/>
    <row r="90" s="239" customFormat="1"/>
    <row r="91" s="239" customFormat="1"/>
    <row r="92" s="239" customFormat="1"/>
    <row r="93" s="239" customFormat="1"/>
    <row r="94" s="239" customFormat="1"/>
    <row r="95" s="239" customFormat="1"/>
    <row r="96" s="239" customFormat="1"/>
    <row r="97" s="239" customFormat="1"/>
    <row r="98" s="239" customFormat="1"/>
    <row r="99" s="239" customFormat="1"/>
    <row r="100" s="239" customFormat="1"/>
    <row r="101" s="239" customFormat="1"/>
    <row r="102" s="239" customFormat="1"/>
    <row r="103" s="239" customFormat="1"/>
    <row r="104" s="239" customFormat="1"/>
    <row r="105" s="239" customFormat="1"/>
    <row r="106" s="239" customFormat="1"/>
    <row r="107" s="239" customFormat="1"/>
    <row r="108" s="239" customFormat="1"/>
    <row r="109" s="239" customFormat="1"/>
    <row r="110" s="239" customFormat="1"/>
    <row r="111" s="239" customFormat="1"/>
    <row r="112" s="239" customFormat="1"/>
    <row r="113" s="239" customFormat="1"/>
    <row r="114" s="239" customFormat="1"/>
    <row r="115" s="239" customFormat="1"/>
    <row r="116" s="239" customFormat="1"/>
    <row r="117" s="239" customFormat="1"/>
    <row r="118" s="239" customFormat="1"/>
    <row r="119" s="239" customFormat="1"/>
    <row r="120" s="239" customFormat="1"/>
    <row r="121" s="239" customFormat="1"/>
    <row r="122" s="239" customFormat="1"/>
    <row r="123" s="239" customFormat="1"/>
    <row r="124" s="239" customFormat="1"/>
    <row r="125" s="239" customFormat="1"/>
    <row r="126" s="239" customFormat="1"/>
    <row r="127" s="239" customFormat="1"/>
    <row r="128" s="239" customFormat="1"/>
    <row r="129" s="239" customFormat="1"/>
    <row r="130" s="239" customFormat="1"/>
    <row r="131" s="239" customFormat="1"/>
    <row r="132" s="239" customFormat="1"/>
    <row r="133" s="239" customFormat="1"/>
    <row r="134" s="239" customFormat="1"/>
    <row r="135" s="239" customFormat="1"/>
    <row r="136" s="239" customFormat="1"/>
    <row r="137" s="239" customFormat="1"/>
    <row r="138" s="239" customFormat="1"/>
    <row r="139" s="239" customFormat="1"/>
    <row r="140" s="239" customFormat="1"/>
    <row r="141" s="239" customFormat="1"/>
    <row r="142" s="239" customFormat="1"/>
    <row r="143" s="239" customFormat="1"/>
    <row r="144" s="239" customFormat="1"/>
    <row r="145" s="239" customFormat="1"/>
    <row r="146" s="239" customFormat="1"/>
    <row r="147" s="239" customFormat="1"/>
    <row r="148" s="239" customFormat="1"/>
    <row r="149" s="239" customFormat="1"/>
    <row r="150" s="239" customFormat="1"/>
    <row r="151" s="239" customFormat="1"/>
    <row r="152" s="239" customFormat="1"/>
    <row r="153" s="239" customFormat="1"/>
    <row r="154" s="239" customFormat="1"/>
    <row r="155" s="239" customFormat="1"/>
    <row r="156" s="239" customFormat="1"/>
    <row r="157" s="239" customFormat="1"/>
    <row r="158" s="239" customFormat="1"/>
    <row r="159" s="239" customFormat="1"/>
    <row r="160" s="239" customFormat="1"/>
    <row r="161" s="239" customFormat="1"/>
    <row r="162" s="239" customFormat="1"/>
    <row r="163" s="239" customFormat="1"/>
    <row r="164" s="239" customFormat="1"/>
    <row r="165" s="239" customFormat="1"/>
    <row r="166" s="239" customFormat="1"/>
    <row r="167" s="239" customFormat="1"/>
    <row r="168" s="239" customFormat="1"/>
    <row r="169" s="239" customFormat="1"/>
    <row r="170" s="239" customFormat="1"/>
    <row r="171" s="239" customFormat="1"/>
    <row r="172" s="239" customFormat="1"/>
    <row r="173" s="239" customFormat="1"/>
    <row r="174" s="239" customFormat="1"/>
    <row r="175" s="239" customFormat="1"/>
    <row r="176" s="239" customFormat="1"/>
    <row r="177" s="239" customFormat="1"/>
    <row r="178" s="239" customFormat="1"/>
    <row r="179" s="239" customFormat="1"/>
    <row r="180" s="239" customFormat="1"/>
    <row r="181" s="239" customFormat="1"/>
    <row r="182" s="239" customFormat="1"/>
    <row r="183" s="239" customFormat="1"/>
    <row r="184" s="239" customFormat="1"/>
    <row r="185" s="239" customFormat="1"/>
    <row r="186" s="239" customFormat="1"/>
    <row r="187" s="239" customFormat="1"/>
    <row r="188" s="239" customFormat="1"/>
    <row r="189" s="239" customFormat="1"/>
    <row r="190" s="239" customFormat="1"/>
    <row r="191" s="239" customFormat="1"/>
    <row r="192" s="239" customFormat="1"/>
    <row r="193" s="239" customFormat="1"/>
    <row r="194" s="239" customFormat="1"/>
    <row r="195" s="239" customFormat="1"/>
    <row r="196" s="239" customFormat="1"/>
    <row r="197" s="239" customFormat="1"/>
    <row r="198" s="239" customFormat="1"/>
    <row r="199" s="239" customFormat="1"/>
    <row r="200" s="239" customFormat="1"/>
    <row r="201" s="239" customFormat="1"/>
    <row r="202" s="239" customFormat="1"/>
    <row r="203" s="239" customFormat="1"/>
    <row r="204" s="239" customFormat="1"/>
    <row r="205" s="239" customFormat="1"/>
    <row r="206" s="239" customFormat="1"/>
    <row r="207" s="239" customFormat="1"/>
    <row r="208" s="239" customFormat="1"/>
    <row r="209" s="239" customFormat="1"/>
    <row r="210" s="239" customFormat="1"/>
    <row r="211" s="239" customFormat="1"/>
    <row r="212" s="239" customFormat="1"/>
    <row r="213" s="239" customFormat="1"/>
    <row r="214" s="239" customFormat="1"/>
    <row r="215" s="239" customFormat="1"/>
    <row r="216" s="239" customFormat="1"/>
    <row r="217" s="239" customFormat="1"/>
    <row r="218" s="239" customFormat="1"/>
    <row r="219" s="239" customFormat="1"/>
    <row r="220" s="239" customFormat="1"/>
    <row r="221" s="239" customFormat="1"/>
    <row r="222" s="239" customFormat="1"/>
    <row r="223" s="239" customFormat="1"/>
    <row r="224" s="239" customFormat="1"/>
    <row r="225" s="239" customFormat="1"/>
    <row r="226" s="239" customFormat="1"/>
    <row r="227" s="239" customFormat="1"/>
    <row r="228" s="239" customFormat="1"/>
    <row r="229" s="239" customFormat="1"/>
    <row r="230" s="239" customFormat="1"/>
    <row r="231" s="239" customFormat="1"/>
    <row r="232" s="239" customFormat="1"/>
    <row r="233" s="239" customFormat="1"/>
    <row r="234" s="239" customFormat="1"/>
    <row r="235" s="239" customFormat="1"/>
    <row r="236" s="239" customFormat="1"/>
    <row r="237" s="239" customFormat="1"/>
    <row r="238" s="239" customFormat="1"/>
  </sheetData>
  <mergeCells count="6">
    <mergeCell ref="A29:O30"/>
    <mergeCell ref="A4:O5"/>
    <mergeCell ref="A7:O9"/>
    <mergeCell ref="A10:O12"/>
    <mergeCell ref="A14:O18"/>
    <mergeCell ref="A21:O22"/>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dimension ref="A1:CN336"/>
  <sheetViews>
    <sheetView showGridLines="0" zoomScale="85" zoomScaleNormal="85" workbookViewId="0">
      <selection activeCell="D21" sqref="D21:Z28"/>
    </sheetView>
  </sheetViews>
  <sheetFormatPr defaultColWidth="9.109375" defaultRowHeight="13.2"/>
  <cols>
    <col min="1" max="1" width="35.88671875" style="47" customWidth="1"/>
    <col min="2" max="2" width="17.33203125" style="91" customWidth="1"/>
    <col min="3" max="3" width="11.44140625" style="47" customWidth="1"/>
    <col min="4" max="4" width="34" style="47" customWidth="1"/>
    <col min="5" max="5" width="13.88671875" style="91" customWidth="1"/>
    <col min="6" max="6" width="14.6640625" style="91" customWidth="1"/>
    <col min="7" max="7" width="14.44140625" style="91" customWidth="1"/>
    <col min="8" max="8" width="12.5546875" style="91" customWidth="1"/>
    <col min="9" max="9" width="12" style="91" customWidth="1"/>
    <col min="10" max="10" width="12.109375" style="91" customWidth="1"/>
    <col min="11" max="11" width="12.6640625" style="91" customWidth="1"/>
    <col min="12" max="13" width="12" style="91" customWidth="1"/>
    <col min="14" max="26" width="12.44140625" style="91" customWidth="1"/>
    <col min="27" max="92" width="9.109375" style="254"/>
    <col min="93" max="16384" width="9.109375" style="47"/>
  </cols>
  <sheetData>
    <row r="1" spans="1:26" ht="18">
      <c r="A1" s="739" t="s">
        <v>494</v>
      </c>
      <c r="B1" s="124"/>
      <c r="C1" s="45"/>
    </row>
    <row r="2" spans="1:26">
      <c r="A2" s="24"/>
      <c r="B2" s="124"/>
      <c r="C2" s="45"/>
    </row>
    <row r="3" spans="1:26">
      <c r="A3" s="321" t="s">
        <v>307</v>
      </c>
    </row>
    <row r="4" spans="1:26">
      <c r="A4" s="638" t="s">
        <v>311</v>
      </c>
      <c r="E4" s="112" t="s">
        <v>277</v>
      </c>
      <c r="F4" s="920" t="s">
        <v>213</v>
      </c>
      <c r="G4" s="920"/>
      <c r="H4" s="920"/>
      <c r="I4" s="920"/>
      <c r="J4" s="920"/>
      <c r="K4" s="920"/>
      <c r="L4" s="920"/>
      <c r="M4" s="920"/>
      <c r="N4" s="920"/>
      <c r="O4" s="920"/>
      <c r="P4" s="920"/>
      <c r="Q4" s="920"/>
      <c r="R4" s="920"/>
      <c r="S4" s="920"/>
      <c r="T4" s="920"/>
      <c r="U4" s="920"/>
      <c r="V4" s="920"/>
      <c r="W4" s="920"/>
      <c r="X4" s="920"/>
      <c r="Y4" s="920"/>
      <c r="Z4" s="921"/>
    </row>
    <row r="5" spans="1:26" ht="13.8" thickBot="1">
      <c r="A5" s="639" t="s">
        <v>308</v>
      </c>
      <c r="D5" s="55"/>
      <c r="E5" s="136" t="s">
        <v>278</v>
      </c>
      <c r="F5" s="112">
        <v>0</v>
      </c>
      <c r="G5" s="91">
        <v>1</v>
      </c>
      <c r="H5" s="91">
        <v>2</v>
      </c>
      <c r="I5" s="91">
        <v>3</v>
      </c>
      <c r="J5" s="91">
        <v>4</v>
      </c>
      <c r="K5" s="91">
        <v>5</v>
      </c>
      <c r="L5" s="91">
        <v>6</v>
      </c>
      <c r="M5" s="91">
        <v>7</v>
      </c>
      <c r="N5" s="91">
        <v>8</v>
      </c>
      <c r="O5" s="91">
        <v>9</v>
      </c>
      <c r="P5" s="91">
        <v>10</v>
      </c>
      <c r="Q5" s="91">
        <v>11</v>
      </c>
      <c r="R5" s="91">
        <v>12</v>
      </c>
      <c r="S5" s="91">
        <v>13</v>
      </c>
      <c r="T5" s="91">
        <v>14</v>
      </c>
      <c r="U5" s="91">
        <v>15</v>
      </c>
      <c r="V5" s="91">
        <v>16</v>
      </c>
      <c r="W5" s="91">
        <v>17</v>
      </c>
      <c r="X5" s="91">
        <v>18</v>
      </c>
      <c r="Y5" s="91">
        <v>19</v>
      </c>
      <c r="Z5" s="109">
        <v>20</v>
      </c>
    </row>
    <row r="6" spans="1:26">
      <c r="D6" s="609" t="s">
        <v>312</v>
      </c>
      <c r="E6" s="678"/>
      <c r="F6" s="611"/>
      <c r="G6" s="612"/>
      <c r="H6" s="612"/>
      <c r="I6" s="612"/>
      <c r="J6" s="612"/>
      <c r="K6" s="612"/>
      <c r="L6" s="612"/>
      <c r="M6" s="612"/>
      <c r="N6" s="612"/>
      <c r="O6" s="612"/>
      <c r="P6" s="612"/>
      <c r="Q6" s="612"/>
      <c r="R6" s="612"/>
      <c r="S6" s="612"/>
      <c r="T6" s="612"/>
      <c r="U6" s="612"/>
      <c r="V6" s="612"/>
      <c r="W6" s="612"/>
      <c r="X6" s="612"/>
      <c r="Y6" s="612"/>
      <c r="Z6" s="173"/>
    </row>
    <row r="7" spans="1:26" ht="13.8" thickBot="1">
      <c r="A7" s="44" t="s">
        <v>281</v>
      </c>
      <c r="D7" s="56" t="s">
        <v>305</v>
      </c>
      <c r="E7" s="114"/>
      <c r="F7" s="620">
        <f>B17</f>
        <v>65000000</v>
      </c>
      <c r="Z7" s="92"/>
    </row>
    <row r="8" spans="1:26">
      <c r="A8" s="581" t="s">
        <v>373</v>
      </c>
      <c r="B8" s="580"/>
      <c r="C8" s="55" t="s">
        <v>226</v>
      </c>
      <c r="D8" s="68" t="s">
        <v>273</v>
      </c>
      <c r="E8" s="115"/>
      <c r="F8" s="118"/>
      <c r="G8" s="616" t="e">
        <f t="shared" ref="G8:Z8" si="0">$B$28*$B$21</f>
        <v>#DIV/0!</v>
      </c>
      <c r="H8" s="616" t="e">
        <f t="shared" si="0"/>
        <v>#DIV/0!</v>
      </c>
      <c r="I8" s="616" t="e">
        <f t="shared" si="0"/>
        <v>#DIV/0!</v>
      </c>
      <c r="J8" s="616" t="e">
        <f t="shared" si="0"/>
        <v>#DIV/0!</v>
      </c>
      <c r="K8" s="616" t="e">
        <f t="shared" si="0"/>
        <v>#DIV/0!</v>
      </c>
      <c r="L8" s="616" t="e">
        <f t="shared" si="0"/>
        <v>#DIV/0!</v>
      </c>
      <c r="M8" s="616" t="e">
        <f t="shared" si="0"/>
        <v>#DIV/0!</v>
      </c>
      <c r="N8" s="616" t="e">
        <f t="shared" si="0"/>
        <v>#DIV/0!</v>
      </c>
      <c r="O8" s="616" t="e">
        <f t="shared" si="0"/>
        <v>#DIV/0!</v>
      </c>
      <c r="P8" s="616" t="e">
        <f t="shared" si="0"/>
        <v>#DIV/0!</v>
      </c>
      <c r="Q8" s="616" t="e">
        <f t="shared" si="0"/>
        <v>#DIV/0!</v>
      </c>
      <c r="R8" s="616" t="e">
        <f t="shared" si="0"/>
        <v>#DIV/0!</v>
      </c>
      <c r="S8" s="616" t="e">
        <f t="shared" si="0"/>
        <v>#DIV/0!</v>
      </c>
      <c r="T8" s="616" t="e">
        <f t="shared" si="0"/>
        <v>#DIV/0!</v>
      </c>
      <c r="U8" s="616" t="e">
        <f t="shared" si="0"/>
        <v>#DIV/0!</v>
      </c>
      <c r="V8" s="616" t="e">
        <f t="shared" si="0"/>
        <v>#DIV/0!</v>
      </c>
      <c r="W8" s="616" t="e">
        <f t="shared" si="0"/>
        <v>#DIV/0!</v>
      </c>
      <c r="X8" s="616" t="e">
        <f t="shared" si="0"/>
        <v>#DIV/0!</v>
      </c>
      <c r="Y8" s="616" t="e">
        <f t="shared" si="0"/>
        <v>#DIV/0!</v>
      </c>
      <c r="Z8" s="589" t="e">
        <f t="shared" si="0"/>
        <v>#DIV/0!</v>
      </c>
    </row>
    <row r="9" spans="1:26" ht="27" thickBot="1">
      <c r="A9" s="56" t="s">
        <v>212</v>
      </c>
      <c r="B9" s="698">
        <f>'Treatment_Dewat. (Post-Dig)'!B21</f>
        <v>64000000</v>
      </c>
      <c r="C9" s="47" t="s">
        <v>139</v>
      </c>
      <c r="D9" s="63" t="s">
        <v>274</v>
      </c>
      <c r="E9" s="137"/>
      <c r="F9" s="118"/>
      <c r="G9" s="621" t="e">
        <f t="shared" ref="G9:P9" si="1">$B$32</f>
        <v>#DIV/0!</v>
      </c>
      <c r="H9" s="621" t="e">
        <f t="shared" si="1"/>
        <v>#DIV/0!</v>
      </c>
      <c r="I9" s="621" t="e">
        <f t="shared" si="1"/>
        <v>#DIV/0!</v>
      </c>
      <c r="J9" s="621" t="e">
        <f t="shared" si="1"/>
        <v>#DIV/0!</v>
      </c>
      <c r="K9" s="621" t="e">
        <f t="shared" si="1"/>
        <v>#DIV/0!</v>
      </c>
      <c r="L9" s="621" t="e">
        <f t="shared" si="1"/>
        <v>#DIV/0!</v>
      </c>
      <c r="M9" s="621" t="e">
        <f t="shared" si="1"/>
        <v>#DIV/0!</v>
      </c>
      <c r="N9" s="621" t="e">
        <f t="shared" si="1"/>
        <v>#DIV/0!</v>
      </c>
      <c r="O9" s="621" t="e">
        <f t="shared" si="1"/>
        <v>#DIV/0!</v>
      </c>
      <c r="P9" s="621" t="e">
        <f t="shared" si="1"/>
        <v>#DIV/0!</v>
      </c>
      <c r="Q9" s="621"/>
      <c r="R9" s="621"/>
      <c r="S9" s="621"/>
      <c r="T9" s="621"/>
      <c r="U9" s="621"/>
      <c r="V9" s="621"/>
      <c r="W9" s="621"/>
      <c r="X9" s="621"/>
      <c r="Y9" s="621"/>
      <c r="Z9" s="622"/>
    </row>
    <row r="10" spans="1:26">
      <c r="A10" s="56" t="s">
        <v>290</v>
      </c>
      <c r="B10" s="698">
        <f>'Treatment_Anaer. Dig.'!C21</f>
        <v>0</v>
      </c>
      <c r="C10" s="47" t="s">
        <v>139</v>
      </c>
      <c r="D10" s="132" t="s">
        <v>306</v>
      </c>
      <c r="E10" s="139"/>
      <c r="F10" s="645">
        <f>B18</f>
        <v>64000000</v>
      </c>
      <c r="G10" s="646"/>
      <c r="H10" s="646"/>
      <c r="I10" s="646"/>
      <c r="J10" s="646"/>
      <c r="K10" s="646"/>
      <c r="L10" s="646"/>
      <c r="M10" s="646"/>
      <c r="N10" s="646"/>
      <c r="O10" s="646"/>
      <c r="P10" s="646"/>
      <c r="Q10" s="646"/>
      <c r="R10" s="646"/>
      <c r="S10" s="646"/>
      <c r="T10" s="646"/>
      <c r="U10" s="646"/>
      <c r="V10" s="646"/>
      <c r="W10" s="646"/>
      <c r="X10" s="646"/>
      <c r="Y10" s="646"/>
      <c r="Z10" s="647"/>
    </row>
    <row r="11" spans="1:26" ht="26.4">
      <c r="A11" s="63" t="s">
        <v>302</v>
      </c>
      <c r="B11" s="744">
        <f>技术假设!B28</f>
        <v>1000000</v>
      </c>
      <c r="C11" s="47" t="s">
        <v>139</v>
      </c>
      <c r="D11" s="68" t="s">
        <v>273</v>
      </c>
      <c r="E11" s="137"/>
      <c r="F11" s="118"/>
      <c r="G11" s="616" t="e">
        <f t="shared" ref="G11:Z11" si="2">$B$36*$B$21</f>
        <v>#DIV/0!</v>
      </c>
      <c r="H11" s="616" t="e">
        <f t="shared" si="2"/>
        <v>#DIV/0!</v>
      </c>
      <c r="I11" s="616" t="e">
        <f t="shared" si="2"/>
        <v>#DIV/0!</v>
      </c>
      <c r="J11" s="616" t="e">
        <f t="shared" si="2"/>
        <v>#DIV/0!</v>
      </c>
      <c r="K11" s="616" t="e">
        <f t="shared" si="2"/>
        <v>#DIV/0!</v>
      </c>
      <c r="L11" s="616" t="e">
        <f t="shared" si="2"/>
        <v>#DIV/0!</v>
      </c>
      <c r="M11" s="616" t="e">
        <f t="shared" si="2"/>
        <v>#DIV/0!</v>
      </c>
      <c r="N11" s="616" t="e">
        <f t="shared" si="2"/>
        <v>#DIV/0!</v>
      </c>
      <c r="O11" s="616" t="e">
        <f t="shared" si="2"/>
        <v>#DIV/0!</v>
      </c>
      <c r="P11" s="616" t="e">
        <f t="shared" si="2"/>
        <v>#DIV/0!</v>
      </c>
      <c r="Q11" s="616" t="e">
        <f t="shared" si="2"/>
        <v>#DIV/0!</v>
      </c>
      <c r="R11" s="616" t="e">
        <f t="shared" si="2"/>
        <v>#DIV/0!</v>
      </c>
      <c r="S11" s="616" t="e">
        <f t="shared" si="2"/>
        <v>#DIV/0!</v>
      </c>
      <c r="T11" s="616" t="e">
        <f t="shared" si="2"/>
        <v>#DIV/0!</v>
      </c>
      <c r="U11" s="616" t="e">
        <f t="shared" si="2"/>
        <v>#DIV/0!</v>
      </c>
      <c r="V11" s="616" t="e">
        <f t="shared" si="2"/>
        <v>#DIV/0!</v>
      </c>
      <c r="W11" s="616" t="e">
        <f t="shared" si="2"/>
        <v>#DIV/0!</v>
      </c>
      <c r="X11" s="616" t="e">
        <f t="shared" si="2"/>
        <v>#DIV/0!</v>
      </c>
      <c r="Y11" s="616" t="e">
        <f t="shared" si="2"/>
        <v>#DIV/0!</v>
      </c>
      <c r="Z11" s="589" t="e">
        <f t="shared" si="2"/>
        <v>#DIV/0!</v>
      </c>
    </row>
    <row r="12" spans="1:26" ht="27" thickBot="1">
      <c r="A12" s="592" t="s">
        <v>351</v>
      </c>
      <c r="B12" s="699">
        <v>0</v>
      </c>
      <c r="C12" s="102" t="s">
        <v>139</v>
      </c>
      <c r="D12" s="63" t="s">
        <v>274</v>
      </c>
      <c r="E12" s="137"/>
      <c r="F12" s="118"/>
      <c r="G12" s="621" t="e">
        <f>$B$40</f>
        <v>#DIV/0!</v>
      </c>
      <c r="H12" s="621" t="e">
        <f t="shared" ref="H12:P12" si="3">$B$40</f>
        <v>#DIV/0!</v>
      </c>
      <c r="I12" s="621" t="e">
        <f t="shared" si="3"/>
        <v>#DIV/0!</v>
      </c>
      <c r="J12" s="621" t="e">
        <f t="shared" si="3"/>
        <v>#DIV/0!</v>
      </c>
      <c r="K12" s="621" t="e">
        <f t="shared" si="3"/>
        <v>#DIV/0!</v>
      </c>
      <c r="L12" s="621" t="e">
        <f t="shared" si="3"/>
        <v>#DIV/0!</v>
      </c>
      <c r="M12" s="621" t="e">
        <f t="shared" si="3"/>
        <v>#DIV/0!</v>
      </c>
      <c r="N12" s="621" t="e">
        <f t="shared" si="3"/>
        <v>#DIV/0!</v>
      </c>
      <c r="O12" s="621" t="e">
        <f t="shared" si="3"/>
        <v>#DIV/0!</v>
      </c>
      <c r="P12" s="621" t="e">
        <f t="shared" si="3"/>
        <v>#DIV/0!</v>
      </c>
      <c r="Q12" s="621"/>
      <c r="R12" s="621"/>
      <c r="S12" s="621"/>
      <c r="T12" s="621"/>
      <c r="U12" s="621"/>
      <c r="V12" s="621"/>
      <c r="W12" s="621"/>
      <c r="X12" s="621"/>
      <c r="Y12" s="621"/>
      <c r="Z12" s="622"/>
    </row>
    <row r="13" spans="1:26">
      <c r="A13" s="66" t="s">
        <v>369</v>
      </c>
      <c r="B13" s="700">
        <f>SUM(B9:B12)</f>
        <v>65000000</v>
      </c>
      <c r="C13" s="47" t="s">
        <v>139</v>
      </c>
      <c r="D13" s="609" t="s">
        <v>315</v>
      </c>
      <c r="E13" s="610"/>
      <c r="F13" s="611"/>
      <c r="G13" s="612"/>
      <c r="H13" s="612"/>
      <c r="I13" s="612"/>
      <c r="J13" s="612"/>
      <c r="K13" s="612"/>
      <c r="L13" s="612"/>
      <c r="M13" s="612"/>
      <c r="N13" s="612"/>
      <c r="O13" s="612"/>
      <c r="P13" s="612"/>
      <c r="Q13" s="612"/>
      <c r="R13" s="612"/>
      <c r="S13" s="612"/>
      <c r="T13" s="612"/>
      <c r="U13" s="612"/>
      <c r="V13" s="612"/>
      <c r="W13" s="612"/>
      <c r="X13" s="612"/>
      <c r="Y13" s="612"/>
      <c r="Z13" s="173"/>
    </row>
    <row r="14" spans="1:26">
      <c r="A14" s="66" t="s">
        <v>370</v>
      </c>
      <c r="B14" s="700">
        <f>SUM(B9:B10,B12)</f>
        <v>64000000</v>
      </c>
      <c r="C14" s="47" t="s">
        <v>139</v>
      </c>
      <c r="D14" s="613" t="s">
        <v>276</v>
      </c>
      <c r="E14" s="729">
        <f>通用假设!B43</f>
        <v>5.0000000000000001E-3</v>
      </c>
      <c r="F14" s="138"/>
      <c r="G14" s="621" t="e">
        <f>B42</f>
        <v>#DIV/0!</v>
      </c>
      <c r="H14" s="621" t="e">
        <f t="shared" ref="H14:Z14" si="4">G14*(1+$E$14)</f>
        <v>#DIV/0!</v>
      </c>
      <c r="I14" s="621" t="e">
        <f t="shared" si="4"/>
        <v>#DIV/0!</v>
      </c>
      <c r="J14" s="621" t="e">
        <f t="shared" si="4"/>
        <v>#DIV/0!</v>
      </c>
      <c r="K14" s="621" t="e">
        <f t="shared" si="4"/>
        <v>#DIV/0!</v>
      </c>
      <c r="L14" s="621" t="e">
        <f t="shared" si="4"/>
        <v>#DIV/0!</v>
      </c>
      <c r="M14" s="621" t="e">
        <f t="shared" si="4"/>
        <v>#DIV/0!</v>
      </c>
      <c r="N14" s="621" t="e">
        <f t="shared" si="4"/>
        <v>#DIV/0!</v>
      </c>
      <c r="O14" s="621" t="e">
        <f t="shared" si="4"/>
        <v>#DIV/0!</v>
      </c>
      <c r="P14" s="621" t="e">
        <f t="shared" si="4"/>
        <v>#DIV/0!</v>
      </c>
      <c r="Q14" s="621" t="e">
        <f t="shared" si="4"/>
        <v>#DIV/0!</v>
      </c>
      <c r="R14" s="621" t="e">
        <f t="shared" si="4"/>
        <v>#DIV/0!</v>
      </c>
      <c r="S14" s="621" t="e">
        <f t="shared" si="4"/>
        <v>#DIV/0!</v>
      </c>
      <c r="T14" s="621" t="e">
        <f t="shared" si="4"/>
        <v>#DIV/0!</v>
      </c>
      <c r="U14" s="621" t="e">
        <f t="shared" si="4"/>
        <v>#DIV/0!</v>
      </c>
      <c r="V14" s="621" t="e">
        <f t="shared" si="4"/>
        <v>#DIV/0!</v>
      </c>
      <c r="W14" s="621" t="e">
        <f t="shared" si="4"/>
        <v>#DIV/0!</v>
      </c>
      <c r="X14" s="621" t="e">
        <f t="shared" si="4"/>
        <v>#DIV/0!</v>
      </c>
      <c r="Y14" s="621" t="e">
        <f t="shared" si="4"/>
        <v>#DIV/0!</v>
      </c>
      <c r="Z14" s="622" t="e">
        <f t="shared" si="4"/>
        <v>#DIV/0!</v>
      </c>
    </row>
    <row r="15" spans="1:26" ht="14.4">
      <c r="A15" s="97" t="s">
        <v>353</v>
      </c>
      <c r="B15" s="699">
        <v>0</v>
      </c>
      <c r="C15" s="47" t="s">
        <v>139</v>
      </c>
      <c r="D15" s="613" t="s">
        <v>186</v>
      </c>
      <c r="E15" s="729">
        <f>通用假设!B42</f>
        <v>5.0000000000000001E-3</v>
      </c>
      <c r="F15" s="138"/>
      <c r="G15" s="621">
        <f>B43</f>
        <v>0</v>
      </c>
      <c r="H15" s="621">
        <f t="shared" ref="H15:Z15" si="5">G15*(1+$E$15)</f>
        <v>0</v>
      </c>
      <c r="I15" s="621">
        <f t="shared" si="5"/>
        <v>0</v>
      </c>
      <c r="J15" s="621">
        <f t="shared" si="5"/>
        <v>0</v>
      </c>
      <c r="K15" s="621">
        <f t="shared" si="5"/>
        <v>0</v>
      </c>
      <c r="L15" s="621">
        <f t="shared" si="5"/>
        <v>0</v>
      </c>
      <c r="M15" s="621">
        <f t="shared" si="5"/>
        <v>0</v>
      </c>
      <c r="N15" s="621">
        <f t="shared" si="5"/>
        <v>0</v>
      </c>
      <c r="O15" s="621">
        <f t="shared" si="5"/>
        <v>0</v>
      </c>
      <c r="P15" s="621">
        <f t="shared" si="5"/>
        <v>0</v>
      </c>
      <c r="Q15" s="621">
        <f t="shared" si="5"/>
        <v>0</v>
      </c>
      <c r="R15" s="621">
        <f t="shared" si="5"/>
        <v>0</v>
      </c>
      <c r="S15" s="621">
        <f t="shared" si="5"/>
        <v>0</v>
      </c>
      <c r="T15" s="621">
        <f t="shared" si="5"/>
        <v>0</v>
      </c>
      <c r="U15" s="621">
        <f t="shared" si="5"/>
        <v>0</v>
      </c>
      <c r="V15" s="621">
        <f t="shared" si="5"/>
        <v>0</v>
      </c>
      <c r="W15" s="621">
        <f t="shared" si="5"/>
        <v>0</v>
      </c>
      <c r="X15" s="621">
        <f t="shared" si="5"/>
        <v>0</v>
      </c>
      <c r="Y15" s="621">
        <f t="shared" si="5"/>
        <v>0</v>
      </c>
      <c r="Z15" s="622">
        <f t="shared" si="5"/>
        <v>0</v>
      </c>
    </row>
    <row r="16" spans="1:26" ht="25.2">
      <c r="A16" s="98" t="s">
        <v>354</v>
      </c>
      <c r="B16" s="699">
        <v>0</v>
      </c>
      <c r="C16" s="47" t="s">
        <v>139</v>
      </c>
      <c r="D16" s="613" t="s">
        <v>389</v>
      </c>
      <c r="E16" s="729">
        <f>通用假设!B43</f>
        <v>5.0000000000000001E-3</v>
      </c>
      <c r="F16" s="138"/>
      <c r="G16" s="621">
        <f>B44</f>
        <v>0</v>
      </c>
      <c r="H16" s="621">
        <f t="shared" ref="H16:Z16" si="6">G16*(1+$E$16)</f>
        <v>0</v>
      </c>
      <c r="I16" s="621">
        <f t="shared" si="6"/>
        <v>0</v>
      </c>
      <c r="J16" s="621">
        <f t="shared" si="6"/>
        <v>0</v>
      </c>
      <c r="K16" s="621">
        <f t="shared" si="6"/>
        <v>0</v>
      </c>
      <c r="L16" s="621">
        <f t="shared" si="6"/>
        <v>0</v>
      </c>
      <c r="M16" s="621">
        <f t="shared" si="6"/>
        <v>0</v>
      </c>
      <c r="N16" s="621">
        <f t="shared" si="6"/>
        <v>0</v>
      </c>
      <c r="O16" s="621">
        <f t="shared" si="6"/>
        <v>0</v>
      </c>
      <c r="P16" s="621">
        <f t="shared" si="6"/>
        <v>0</v>
      </c>
      <c r="Q16" s="621">
        <f t="shared" si="6"/>
        <v>0</v>
      </c>
      <c r="R16" s="621">
        <f t="shared" si="6"/>
        <v>0</v>
      </c>
      <c r="S16" s="621">
        <f t="shared" si="6"/>
        <v>0</v>
      </c>
      <c r="T16" s="621">
        <f t="shared" si="6"/>
        <v>0</v>
      </c>
      <c r="U16" s="621">
        <f t="shared" si="6"/>
        <v>0</v>
      </c>
      <c r="V16" s="621">
        <f t="shared" si="6"/>
        <v>0</v>
      </c>
      <c r="W16" s="621">
        <f t="shared" si="6"/>
        <v>0</v>
      </c>
      <c r="X16" s="621">
        <f t="shared" si="6"/>
        <v>0</v>
      </c>
      <c r="Y16" s="621">
        <f t="shared" si="6"/>
        <v>0</v>
      </c>
      <c r="Z16" s="622">
        <f t="shared" si="6"/>
        <v>0</v>
      </c>
    </row>
    <row r="17" spans="1:26">
      <c r="A17" s="96" t="s">
        <v>371</v>
      </c>
      <c r="B17" s="701">
        <f>B13+B15+B16</f>
        <v>65000000</v>
      </c>
      <c r="C17" s="47" t="s">
        <v>139</v>
      </c>
      <c r="D17" s="613" t="s">
        <v>388</v>
      </c>
      <c r="E17" s="729">
        <f>通用假设!B46</f>
        <v>5.0000000000000001E-3</v>
      </c>
      <c r="F17" s="138"/>
      <c r="G17" s="621" t="e">
        <f>B45</f>
        <v>#DIV/0!</v>
      </c>
      <c r="H17" s="621" t="e">
        <f t="shared" ref="H17:Z17" si="7">G17*(1+$E$17)</f>
        <v>#DIV/0!</v>
      </c>
      <c r="I17" s="621" t="e">
        <f t="shared" si="7"/>
        <v>#DIV/0!</v>
      </c>
      <c r="J17" s="621" t="e">
        <f t="shared" si="7"/>
        <v>#DIV/0!</v>
      </c>
      <c r="K17" s="621" t="e">
        <f t="shared" si="7"/>
        <v>#DIV/0!</v>
      </c>
      <c r="L17" s="621" t="e">
        <f t="shared" si="7"/>
        <v>#DIV/0!</v>
      </c>
      <c r="M17" s="621" t="e">
        <f t="shared" si="7"/>
        <v>#DIV/0!</v>
      </c>
      <c r="N17" s="621" t="e">
        <f t="shared" si="7"/>
        <v>#DIV/0!</v>
      </c>
      <c r="O17" s="621" t="e">
        <f t="shared" si="7"/>
        <v>#DIV/0!</v>
      </c>
      <c r="P17" s="621" t="e">
        <f t="shared" si="7"/>
        <v>#DIV/0!</v>
      </c>
      <c r="Q17" s="621" t="e">
        <f t="shared" si="7"/>
        <v>#DIV/0!</v>
      </c>
      <c r="R17" s="621" t="e">
        <f t="shared" si="7"/>
        <v>#DIV/0!</v>
      </c>
      <c r="S17" s="621" t="e">
        <f t="shared" si="7"/>
        <v>#DIV/0!</v>
      </c>
      <c r="T17" s="621" t="e">
        <f t="shared" si="7"/>
        <v>#DIV/0!</v>
      </c>
      <c r="U17" s="621" t="e">
        <f t="shared" si="7"/>
        <v>#DIV/0!</v>
      </c>
      <c r="V17" s="621" t="e">
        <f t="shared" si="7"/>
        <v>#DIV/0!</v>
      </c>
      <c r="W17" s="621" t="e">
        <f t="shared" si="7"/>
        <v>#DIV/0!</v>
      </c>
      <c r="X17" s="621" t="e">
        <f t="shared" si="7"/>
        <v>#DIV/0!</v>
      </c>
      <c r="Y17" s="621" t="e">
        <f t="shared" si="7"/>
        <v>#DIV/0!</v>
      </c>
      <c r="Z17" s="622" t="e">
        <f t="shared" si="7"/>
        <v>#DIV/0!</v>
      </c>
    </row>
    <row r="18" spans="1:26" ht="13.8" thickBot="1">
      <c r="A18" s="96" t="s">
        <v>372</v>
      </c>
      <c r="B18" s="701">
        <f>B14+B15+B16</f>
        <v>64000000</v>
      </c>
      <c r="C18" s="47" t="s">
        <v>139</v>
      </c>
      <c r="D18" s="828" t="s">
        <v>387</v>
      </c>
      <c r="E18" s="795"/>
      <c r="F18" s="666"/>
      <c r="G18" s="623" t="e">
        <f>SUM(G14:G17)</f>
        <v>#DIV/0!</v>
      </c>
      <c r="H18" s="623" t="e">
        <f t="shared" ref="H18:Z18" si="8">SUM(H14:H17)</f>
        <v>#DIV/0!</v>
      </c>
      <c r="I18" s="623" t="e">
        <f t="shared" si="8"/>
        <v>#DIV/0!</v>
      </c>
      <c r="J18" s="623" t="e">
        <f t="shared" si="8"/>
        <v>#DIV/0!</v>
      </c>
      <c r="K18" s="623" t="e">
        <f t="shared" si="8"/>
        <v>#DIV/0!</v>
      </c>
      <c r="L18" s="623" t="e">
        <f t="shared" si="8"/>
        <v>#DIV/0!</v>
      </c>
      <c r="M18" s="623" t="e">
        <f t="shared" si="8"/>
        <v>#DIV/0!</v>
      </c>
      <c r="N18" s="623" t="e">
        <f t="shared" si="8"/>
        <v>#DIV/0!</v>
      </c>
      <c r="O18" s="623" t="e">
        <f t="shared" si="8"/>
        <v>#DIV/0!</v>
      </c>
      <c r="P18" s="623" t="e">
        <f t="shared" si="8"/>
        <v>#DIV/0!</v>
      </c>
      <c r="Q18" s="623" t="e">
        <f t="shared" si="8"/>
        <v>#DIV/0!</v>
      </c>
      <c r="R18" s="623" t="e">
        <f t="shared" si="8"/>
        <v>#DIV/0!</v>
      </c>
      <c r="S18" s="623" t="e">
        <f t="shared" si="8"/>
        <v>#DIV/0!</v>
      </c>
      <c r="T18" s="623" t="e">
        <f t="shared" si="8"/>
        <v>#DIV/0!</v>
      </c>
      <c r="U18" s="623" t="e">
        <f t="shared" si="8"/>
        <v>#DIV/0!</v>
      </c>
      <c r="V18" s="623" t="e">
        <f t="shared" si="8"/>
        <v>#DIV/0!</v>
      </c>
      <c r="W18" s="623" t="e">
        <f t="shared" si="8"/>
        <v>#DIV/0!</v>
      </c>
      <c r="X18" s="623" t="e">
        <f t="shared" si="8"/>
        <v>#DIV/0!</v>
      </c>
      <c r="Y18" s="623" t="e">
        <f t="shared" si="8"/>
        <v>#DIV/0!</v>
      </c>
      <c r="Z18" s="827" t="e">
        <f t="shared" si="8"/>
        <v>#DIV/0!</v>
      </c>
    </row>
    <row r="19" spans="1:26" ht="26.4">
      <c r="A19" s="127" t="s">
        <v>271</v>
      </c>
      <c r="B19" s="640">
        <f>使用者输入值!B38</f>
        <v>0</v>
      </c>
      <c r="D19" s="140" t="s">
        <v>313</v>
      </c>
      <c r="E19" s="796"/>
      <c r="F19" s="667">
        <f>F7</f>
        <v>65000000</v>
      </c>
      <c r="G19" s="648" t="e">
        <f>G8+G9+G14+G15+G16+G17</f>
        <v>#DIV/0!</v>
      </c>
      <c r="H19" s="648" t="e">
        <f t="shared" ref="H19:Z19" si="9">H8+H9+H14+H15+H16+H17</f>
        <v>#DIV/0!</v>
      </c>
      <c r="I19" s="648" t="e">
        <f t="shared" si="9"/>
        <v>#DIV/0!</v>
      </c>
      <c r="J19" s="648" t="e">
        <f t="shared" si="9"/>
        <v>#DIV/0!</v>
      </c>
      <c r="K19" s="648" t="e">
        <f t="shared" si="9"/>
        <v>#DIV/0!</v>
      </c>
      <c r="L19" s="648" t="e">
        <f t="shared" si="9"/>
        <v>#DIV/0!</v>
      </c>
      <c r="M19" s="648" t="e">
        <f t="shared" si="9"/>
        <v>#DIV/0!</v>
      </c>
      <c r="N19" s="648" t="e">
        <f t="shared" si="9"/>
        <v>#DIV/0!</v>
      </c>
      <c r="O19" s="648" t="e">
        <f t="shared" si="9"/>
        <v>#DIV/0!</v>
      </c>
      <c r="P19" s="648" t="e">
        <f t="shared" si="9"/>
        <v>#DIV/0!</v>
      </c>
      <c r="Q19" s="648" t="e">
        <f t="shared" si="9"/>
        <v>#DIV/0!</v>
      </c>
      <c r="R19" s="648" t="e">
        <f t="shared" si="9"/>
        <v>#DIV/0!</v>
      </c>
      <c r="S19" s="648" t="e">
        <f t="shared" si="9"/>
        <v>#DIV/0!</v>
      </c>
      <c r="T19" s="648" t="e">
        <f t="shared" si="9"/>
        <v>#DIV/0!</v>
      </c>
      <c r="U19" s="648" t="e">
        <f t="shared" si="9"/>
        <v>#DIV/0!</v>
      </c>
      <c r="V19" s="648" t="e">
        <f t="shared" si="9"/>
        <v>#DIV/0!</v>
      </c>
      <c r="W19" s="648" t="e">
        <f t="shared" si="9"/>
        <v>#DIV/0!</v>
      </c>
      <c r="X19" s="648" t="e">
        <f t="shared" si="9"/>
        <v>#DIV/0!</v>
      </c>
      <c r="Y19" s="648" t="e">
        <f t="shared" si="9"/>
        <v>#DIV/0!</v>
      </c>
      <c r="Z19" s="649" t="e">
        <f t="shared" si="9"/>
        <v>#DIV/0!</v>
      </c>
    </row>
    <row r="20" spans="1:26" ht="27" thickBot="1">
      <c r="A20" s="56" t="s">
        <v>356</v>
      </c>
      <c r="B20" s="92">
        <f>使用者输入值!B39</f>
        <v>0</v>
      </c>
      <c r="C20" s="47" t="s">
        <v>357</v>
      </c>
      <c r="D20" s="140" t="s">
        <v>314</v>
      </c>
      <c r="E20" s="796"/>
      <c r="F20" s="667">
        <f>F10</f>
        <v>64000000</v>
      </c>
      <c r="G20" s="648" t="e">
        <f>G11+G12+G14+G15+G16+G17</f>
        <v>#DIV/0!</v>
      </c>
      <c r="H20" s="648" t="e">
        <f t="shared" ref="H20:Z20" si="10">H11+H12+H14+H15+H16+H17</f>
        <v>#DIV/0!</v>
      </c>
      <c r="I20" s="648" t="e">
        <f t="shared" si="10"/>
        <v>#DIV/0!</v>
      </c>
      <c r="J20" s="648" t="e">
        <f t="shared" si="10"/>
        <v>#DIV/0!</v>
      </c>
      <c r="K20" s="648" t="e">
        <f t="shared" si="10"/>
        <v>#DIV/0!</v>
      </c>
      <c r="L20" s="648" t="e">
        <f t="shared" si="10"/>
        <v>#DIV/0!</v>
      </c>
      <c r="M20" s="648" t="e">
        <f t="shared" si="10"/>
        <v>#DIV/0!</v>
      </c>
      <c r="N20" s="648" t="e">
        <f t="shared" si="10"/>
        <v>#DIV/0!</v>
      </c>
      <c r="O20" s="648" t="e">
        <f t="shared" si="10"/>
        <v>#DIV/0!</v>
      </c>
      <c r="P20" s="648" t="e">
        <f t="shared" si="10"/>
        <v>#DIV/0!</v>
      </c>
      <c r="Q20" s="648" t="e">
        <f t="shared" si="10"/>
        <v>#DIV/0!</v>
      </c>
      <c r="R20" s="648" t="e">
        <f t="shared" si="10"/>
        <v>#DIV/0!</v>
      </c>
      <c r="S20" s="648" t="e">
        <f t="shared" si="10"/>
        <v>#DIV/0!</v>
      </c>
      <c r="T20" s="648" t="e">
        <f t="shared" si="10"/>
        <v>#DIV/0!</v>
      </c>
      <c r="U20" s="648" t="e">
        <f t="shared" si="10"/>
        <v>#DIV/0!</v>
      </c>
      <c r="V20" s="648" t="e">
        <f t="shared" si="10"/>
        <v>#DIV/0!</v>
      </c>
      <c r="W20" s="648" t="e">
        <f t="shared" si="10"/>
        <v>#DIV/0!</v>
      </c>
      <c r="X20" s="648" t="e">
        <f t="shared" si="10"/>
        <v>#DIV/0!</v>
      </c>
      <c r="Y20" s="648" t="e">
        <f t="shared" si="10"/>
        <v>#DIV/0!</v>
      </c>
      <c r="Z20" s="649" t="e">
        <f t="shared" si="10"/>
        <v>#DIV/0!</v>
      </c>
    </row>
    <row r="21" spans="1:26" ht="13.8" thickBot="1">
      <c r="A21" s="57" t="s">
        <v>279</v>
      </c>
      <c r="B21" s="641" t="e">
        <f>B19/(1-(1+B19)^(-B20))</f>
        <v>#DIV/0!</v>
      </c>
      <c r="C21" s="45"/>
      <c r="D21" s="834" t="s">
        <v>390</v>
      </c>
      <c r="E21" s="797"/>
      <c r="F21" s="611"/>
      <c r="G21" s="612"/>
      <c r="H21" s="612"/>
      <c r="I21" s="612"/>
      <c r="J21" s="612"/>
      <c r="K21" s="612"/>
      <c r="L21" s="612"/>
      <c r="M21" s="612"/>
      <c r="N21" s="612"/>
      <c r="O21" s="612"/>
      <c r="P21" s="612"/>
      <c r="Q21" s="612"/>
      <c r="R21" s="612"/>
      <c r="S21" s="612"/>
      <c r="T21" s="612"/>
      <c r="U21" s="612"/>
      <c r="V21" s="612"/>
      <c r="W21" s="612"/>
      <c r="X21" s="612"/>
      <c r="Y21" s="612"/>
      <c r="Z21" s="173"/>
    </row>
    <row r="22" spans="1:26" ht="26.4">
      <c r="A22" s="581" t="s">
        <v>406</v>
      </c>
      <c r="B22" s="580"/>
      <c r="C22" s="45"/>
      <c r="D22" s="829" t="s">
        <v>368</v>
      </c>
      <c r="E22" s="798">
        <f>通用假设!B44</f>
        <v>5.0000000000000001E-3</v>
      </c>
      <c r="F22" s="138"/>
      <c r="G22" s="621" t="e">
        <f>B50</f>
        <v>#DIV/0!</v>
      </c>
      <c r="H22" s="621" t="e">
        <f t="shared" ref="H22:Z22" si="11">G22*(1+$E$22)</f>
        <v>#DIV/0!</v>
      </c>
      <c r="I22" s="621" t="e">
        <f t="shared" si="11"/>
        <v>#DIV/0!</v>
      </c>
      <c r="J22" s="621" t="e">
        <f t="shared" si="11"/>
        <v>#DIV/0!</v>
      </c>
      <c r="K22" s="621" t="e">
        <f t="shared" si="11"/>
        <v>#DIV/0!</v>
      </c>
      <c r="L22" s="621" t="e">
        <f t="shared" si="11"/>
        <v>#DIV/0!</v>
      </c>
      <c r="M22" s="621" t="e">
        <f t="shared" si="11"/>
        <v>#DIV/0!</v>
      </c>
      <c r="N22" s="621" t="e">
        <f t="shared" si="11"/>
        <v>#DIV/0!</v>
      </c>
      <c r="O22" s="621" t="e">
        <f t="shared" si="11"/>
        <v>#DIV/0!</v>
      </c>
      <c r="P22" s="621" t="e">
        <f t="shared" si="11"/>
        <v>#DIV/0!</v>
      </c>
      <c r="Q22" s="621" t="e">
        <f t="shared" si="11"/>
        <v>#DIV/0!</v>
      </c>
      <c r="R22" s="621" t="e">
        <f t="shared" si="11"/>
        <v>#DIV/0!</v>
      </c>
      <c r="S22" s="621" t="e">
        <f t="shared" si="11"/>
        <v>#DIV/0!</v>
      </c>
      <c r="T22" s="621" t="e">
        <f t="shared" si="11"/>
        <v>#DIV/0!</v>
      </c>
      <c r="U22" s="621" t="e">
        <f t="shared" si="11"/>
        <v>#DIV/0!</v>
      </c>
      <c r="V22" s="621" t="e">
        <f t="shared" si="11"/>
        <v>#DIV/0!</v>
      </c>
      <c r="W22" s="621" t="e">
        <f t="shared" si="11"/>
        <v>#DIV/0!</v>
      </c>
      <c r="X22" s="621" t="e">
        <f t="shared" si="11"/>
        <v>#DIV/0!</v>
      </c>
      <c r="Y22" s="621" t="e">
        <f t="shared" si="11"/>
        <v>#DIV/0!</v>
      </c>
      <c r="Z22" s="622" t="e">
        <f t="shared" si="11"/>
        <v>#DIV/0!</v>
      </c>
    </row>
    <row r="23" spans="1:26" ht="26.4">
      <c r="A23" s="64" t="s">
        <v>282</v>
      </c>
      <c r="B23" s="642">
        <f>使用者输入值!B34</f>
        <v>0</v>
      </c>
      <c r="C23" s="45"/>
      <c r="D23" s="637" t="s">
        <v>523</v>
      </c>
      <c r="E23" s="798">
        <f>通用假设!B47</f>
        <v>5.0000000000000001E-3</v>
      </c>
      <c r="F23" s="138"/>
      <c r="G23" s="621" t="e">
        <f>B51</f>
        <v>#DIV/0!</v>
      </c>
      <c r="H23" s="621" t="e">
        <f>G23*(1+$E$23)</f>
        <v>#DIV/0!</v>
      </c>
      <c r="I23" s="621" t="e">
        <f t="shared" ref="I23:Y23" si="12">H23*(1+$E$23)</f>
        <v>#DIV/0!</v>
      </c>
      <c r="J23" s="621" t="e">
        <f t="shared" si="12"/>
        <v>#DIV/0!</v>
      </c>
      <c r="K23" s="621" t="e">
        <f t="shared" si="12"/>
        <v>#DIV/0!</v>
      </c>
      <c r="L23" s="621" t="e">
        <f t="shared" si="12"/>
        <v>#DIV/0!</v>
      </c>
      <c r="M23" s="621" t="e">
        <f t="shared" si="12"/>
        <v>#DIV/0!</v>
      </c>
      <c r="N23" s="621" t="e">
        <f t="shared" si="12"/>
        <v>#DIV/0!</v>
      </c>
      <c r="O23" s="621" t="e">
        <f t="shared" si="12"/>
        <v>#DIV/0!</v>
      </c>
      <c r="P23" s="621" t="e">
        <f t="shared" si="12"/>
        <v>#DIV/0!</v>
      </c>
      <c r="Q23" s="621" t="e">
        <f t="shared" si="12"/>
        <v>#DIV/0!</v>
      </c>
      <c r="R23" s="621" t="e">
        <f t="shared" si="12"/>
        <v>#DIV/0!</v>
      </c>
      <c r="S23" s="621" t="e">
        <f t="shared" si="12"/>
        <v>#DIV/0!</v>
      </c>
      <c r="T23" s="621" t="e">
        <f t="shared" si="12"/>
        <v>#DIV/0!</v>
      </c>
      <c r="U23" s="621" t="e">
        <f t="shared" si="12"/>
        <v>#DIV/0!</v>
      </c>
      <c r="V23" s="621" t="e">
        <f t="shared" si="12"/>
        <v>#DIV/0!</v>
      </c>
      <c r="W23" s="621" t="e">
        <f t="shared" si="12"/>
        <v>#DIV/0!</v>
      </c>
      <c r="X23" s="621" t="e">
        <f t="shared" si="12"/>
        <v>#DIV/0!</v>
      </c>
      <c r="Y23" s="621" t="e">
        <f t="shared" si="12"/>
        <v>#DIV/0!</v>
      </c>
      <c r="Z23" s="622" t="e">
        <f>Y23*(1+$E$23)</f>
        <v>#DIV/0!</v>
      </c>
    </row>
    <row r="24" spans="1:26" ht="40.200000000000003" thickBot="1">
      <c r="A24" s="64" t="s">
        <v>283</v>
      </c>
      <c r="B24" s="642">
        <f>使用者输入值!B35</f>
        <v>0</v>
      </c>
      <c r="D24" s="829" t="str">
        <f>A61</f>
        <v>Annuity of Governemnt financial incentive to cement plants for the use of sewage sludge</v>
      </c>
      <c r="E24" s="798"/>
      <c r="F24" s="138"/>
      <c r="G24" s="621" t="e">
        <f t="shared" ref="G24:Z24" si="13">$B$61</f>
        <v>#DIV/0!</v>
      </c>
      <c r="H24" s="621" t="e">
        <f t="shared" si="13"/>
        <v>#DIV/0!</v>
      </c>
      <c r="I24" s="621" t="e">
        <f t="shared" si="13"/>
        <v>#DIV/0!</v>
      </c>
      <c r="J24" s="621" t="e">
        <f t="shared" si="13"/>
        <v>#DIV/0!</v>
      </c>
      <c r="K24" s="621" t="e">
        <f t="shared" si="13"/>
        <v>#DIV/0!</v>
      </c>
      <c r="L24" s="621" t="e">
        <f t="shared" si="13"/>
        <v>#DIV/0!</v>
      </c>
      <c r="M24" s="621" t="e">
        <f t="shared" si="13"/>
        <v>#DIV/0!</v>
      </c>
      <c r="N24" s="621" t="e">
        <f t="shared" si="13"/>
        <v>#DIV/0!</v>
      </c>
      <c r="O24" s="621" t="e">
        <f t="shared" si="13"/>
        <v>#DIV/0!</v>
      </c>
      <c r="P24" s="621" t="e">
        <f t="shared" si="13"/>
        <v>#DIV/0!</v>
      </c>
      <c r="Q24" s="621" t="e">
        <f t="shared" si="13"/>
        <v>#DIV/0!</v>
      </c>
      <c r="R24" s="621" t="e">
        <f t="shared" si="13"/>
        <v>#DIV/0!</v>
      </c>
      <c r="S24" s="621" t="e">
        <f t="shared" si="13"/>
        <v>#DIV/0!</v>
      </c>
      <c r="T24" s="621" t="e">
        <f t="shared" si="13"/>
        <v>#DIV/0!</v>
      </c>
      <c r="U24" s="621" t="e">
        <f t="shared" si="13"/>
        <v>#DIV/0!</v>
      </c>
      <c r="V24" s="621" t="e">
        <f t="shared" si="13"/>
        <v>#DIV/0!</v>
      </c>
      <c r="W24" s="621" t="e">
        <f t="shared" si="13"/>
        <v>#DIV/0!</v>
      </c>
      <c r="X24" s="621" t="e">
        <f t="shared" si="13"/>
        <v>#DIV/0!</v>
      </c>
      <c r="Y24" s="621" t="e">
        <f t="shared" si="13"/>
        <v>#DIV/0!</v>
      </c>
      <c r="Z24" s="622" t="e">
        <f t="shared" si="13"/>
        <v>#DIV/0!</v>
      </c>
    </row>
    <row r="25" spans="1:26" ht="26.4">
      <c r="A25" s="69" t="s">
        <v>309</v>
      </c>
      <c r="B25" s="121"/>
      <c r="D25" s="830" t="s">
        <v>391</v>
      </c>
      <c r="E25" s="798">
        <f>通用假设!B43</f>
        <v>5.0000000000000001E-3</v>
      </c>
      <c r="F25" s="138"/>
      <c r="G25" s="621">
        <f>B58</f>
        <v>0</v>
      </c>
      <c r="H25" s="621">
        <f t="shared" ref="H25:Z25" si="14">G25*(1+$E$25)</f>
        <v>0</v>
      </c>
      <c r="I25" s="621">
        <f t="shared" si="14"/>
        <v>0</v>
      </c>
      <c r="J25" s="621">
        <f t="shared" si="14"/>
        <v>0</v>
      </c>
      <c r="K25" s="621">
        <f t="shared" si="14"/>
        <v>0</v>
      </c>
      <c r="L25" s="621">
        <f t="shared" si="14"/>
        <v>0</v>
      </c>
      <c r="M25" s="621">
        <f t="shared" si="14"/>
        <v>0</v>
      </c>
      <c r="N25" s="621">
        <f t="shared" si="14"/>
        <v>0</v>
      </c>
      <c r="O25" s="621">
        <f t="shared" si="14"/>
        <v>0</v>
      </c>
      <c r="P25" s="621">
        <f t="shared" si="14"/>
        <v>0</v>
      </c>
      <c r="Q25" s="621">
        <f t="shared" si="14"/>
        <v>0</v>
      </c>
      <c r="R25" s="621">
        <f t="shared" si="14"/>
        <v>0</v>
      </c>
      <c r="S25" s="621">
        <f t="shared" si="14"/>
        <v>0</v>
      </c>
      <c r="T25" s="621">
        <f t="shared" si="14"/>
        <v>0</v>
      </c>
      <c r="U25" s="621">
        <f t="shared" si="14"/>
        <v>0</v>
      </c>
      <c r="V25" s="621">
        <f t="shared" si="14"/>
        <v>0</v>
      </c>
      <c r="W25" s="621">
        <f t="shared" si="14"/>
        <v>0</v>
      </c>
      <c r="X25" s="621">
        <f t="shared" si="14"/>
        <v>0</v>
      </c>
      <c r="Y25" s="621">
        <f t="shared" si="14"/>
        <v>0</v>
      </c>
      <c r="Z25" s="622">
        <f t="shared" si="14"/>
        <v>0</v>
      </c>
    </row>
    <row r="26" spans="1:26" ht="26.4">
      <c r="A26" s="56" t="s">
        <v>280</v>
      </c>
      <c r="B26" s="589" t="e">
        <f>B21*B17</f>
        <v>#DIV/0!</v>
      </c>
      <c r="C26" s="47" t="s">
        <v>139</v>
      </c>
      <c r="D26" s="830" t="s">
        <v>392</v>
      </c>
      <c r="E26" s="798">
        <f>通用假设!B45</f>
        <v>5.0000000000000001E-3</v>
      </c>
      <c r="F26" s="138"/>
      <c r="G26" s="621">
        <f>B59</f>
        <v>0</v>
      </c>
      <c r="H26" s="621">
        <f t="shared" ref="H26:Z26" si="15">G26*(1+$E$26)</f>
        <v>0</v>
      </c>
      <c r="I26" s="621">
        <f t="shared" si="15"/>
        <v>0</v>
      </c>
      <c r="J26" s="621">
        <f t="shared" si="15"/>
        <v>0</v>
      </c>
      <c r="K26" s="621">
        <f t="shared" si="15"/>
        <v>0</v>
      </c>
      <c r="L26" s="621">
        <f t="shared" si="15"/>
        <v>0</v>
      </c>
      <c r="M26" s="621">
        <f t="shared" si="15"/>
        <v>0</v>
      </c>
      <c r="N26" s="621">
        <f t="shared" si="15"/>
        <v>0</v>
      </c>
      <c r="O26" s="621">
        <f t="shared" si="15"/>
        <v>0</v>
      </c>
      <c r="P26" s="621">
        <f t="shared" si="15"/>
        <v>0</v>
      </c>
      <c r="Q26" s="621">
        <f t="shared" si="15"/>
        <v>0</v>
      </c>
      <c r="R26" s="621">
        <f t="shared" si="15"/>
        <v>0</v>
      </c>
      <c r="S26" s="621">
        <f t="shared" si="15"/>
        <v>0</v>
      </c>
      <c r="T26" s="621">
        <f t="shared" si="15"/>
        <v>0</v>
      </c>
      <c r="U26" s="621">
        <f t="shared" si="15"/>
        <v>0</v>
      </c>
      <c r="V26" s="621">
        <f t="shared" si="15"/>
        <v>0</v>
      </c>
      <c r="W26" s="621">
        <f t="shared" si="15"/>
        <v>0</v>
      </c>
      <c r="X26" s="621">
        <f t="shared" si="15"/>
        <v>0</v>
      </c>
      <c r="Y26" s="621">
        <f t="shared" si="15"/>
        <v>0</v>
      </c>
      <c r="Z26" s="622">
        <f t="shared" si="15"/>
        <v>0</v>
      </c>
    </row>
    <row r="27" spans="1:26">
      <c r="A27" s="65" t="s">
        <v>284</v>
      </c>
      <c r="B27" s="589">
        <f>$B$23*B17</f>
        <v>0</v>
      </c>
      <c r="C27" s="47" t="s">
        <v>139</v>
      </c>
      <c r="D27" s="831" t="s">
        <v>393</v>
      </c>
      <c r="E27" s="750"/>
      <c r="F27" s="138"/>
      <c r="G27" s="590" t="e">
        <f>SUM(G22:G25)</f>
        <v>#DIV/0!</v>
      </c>
      <c r="H27" s="590" t="e">
        <f t="shared" ref="H27:Y27" si="16">SUM(H22:H25)</f>
        <v>#DIV/0!</v>
      </c>
      <c r="I27" s="590" t="e">
        <f t="shared" si="16"/>
        <v>#DIV/0!</v>
      </c>
      <c r="J27" s="590" t="e">
        <f t="shared" si="16"/>
        <v>#DIV/0!</v>
      </c>
      <c r="K27" s="590" t="e">
        <f t="shared" si="16"/>
        <v>#DIV/0!</v>
      </c>
      <c r="L27" s="590" t="e">
        <f t="shared" si="16"/>
        <v>#DIV/0!</v>
      </c>
      <c r="M27" s="590" t="e">
        <f t="shared" si="16"/>
        <v>#DIV/0!</v>
      </c>
      <c r="N27" s="590" t="e">
        <f t="shared" si="16"/>
        <v>#DIV/0!</v>
      </c>
      <c r="O27" s="590" t="e">
        <f t="shared" si="16"/>
        <v>#DIV/0!</v>
      </c>
      <c r="P27" s="590" t="e">
        <f t="shared" si="16"/>
        <v>#DIV/0!</v>
      </c>
      <c r="Q27" s="590" t="e">
        <f t="shared" si="16"/>
        <v>#DIV/0!</v>
      </c>
      <c r="R27" s="590" t="e">
        <f t="shared" si="16"/>
        <v>#DIV/0!</v>
      </c>
      <c r="S27" s="590" t="e">
        <f t="shared" si="16"/>
        <v>#DIV/0!</v>
      </c>
      <c r="T27" s="590" t="e">
        <f t="shared" si="16"/>
        <v>#DIV/0!</v>
      </c>
      <c r="U27" s="590" t="e">
        <f t="shared" si="16"/>
        <v>#DIV/0!</v>
      </c>
      <c r="V27" s="590" t="e">
        <f t="shared" si="16"/>
        <v>#DIV/0!</v>
      </c>
      <c r="W27" s="590" t="e">
        <f t="shared" si="16"/>
        <v>#DIV/0!</v>
      </c>
      <c r="X27" s="590" t="e">
        <f t="shared" si="16"/>
        <v>#DIV/0!</v>
      </c>
      <c r="Y27" s="590" t="e">
        <f t="shared" si="16"/>
        <v>#DIV/0!</v>
      </c>
      <c r="Z27" s="643" t="e">
        <f>SUM(Z22:Z25)</f>
        <v>#DIV/0!</v>
      </c>
    </row>
    <row r="28" spans="1:26" ht="13.8" thickBot="1">
      <c r="A28" s="65" t="s">
        <v>285</v>
      </c>
      <c r="B28" s="589">
        <f>$B$24*B17</f>
        <v>0</v>
      </c>
      <c r="C28" s="47" t="s">
        <v>139</v>
      </c>
      <c r="D28" s="835" t="s">
        <v>394</v>
      </c>
      <c r="E28" s="790"/>
      <c r="F28" s="836"/>
      <c r="G28" s="789" t="e">
        <f>SUM(G22:G24,G26)</f>
        <v>#DIV/0!</v>
      </c>
      <c r="H28" s="789" t="e">
        <f t="shared" ref="H28:Y28" si="17">SUM(H22:H24,H26)</f>
        <v>#DIV/0!</v>
      </c>
      <c r="I28" s="789" t="e">
        <f t="shared" si="17"/>
        <v>#DIV/0!</v>
      </c>
      <c r="J28" s="789" t="e">
        <f t="shared" si="17"/>
        <v>#DIV/0!</v>
      </c>
      <c r="K28" s="789" t="e">
        <f t="shared" si="17"/>
        <v>#DIV/0!</v>
      </c>
      <c r="L28" s="789" t="e">
        <f t="shared" si="17"/>
        <v>#DIV/0!</v>
      </c>
      <c r="M28" s="789" t="e">
        <f t="shared" si="17"/>
        <v>#DIV/0!</v>
      </c>
      <c r="N28" s="789" t="e">
        <f t="shared" si="17"/>
        <v>#DIV/0!</v>
      </c>
      <c r="O28" s="789" t="e">
        <f t="shared" si="17"/>
        <v>#DIV/0!</v>
      </c>
      <c r="P28" s="789" t="e">
        <f t="shared" si="17"/>
        <v>#DIV/0!</v>
      </c>
      <c r="Q28" s="789" t="e">
        <f t="shared" si="17"/>
        <v>#DIV/0!</v>
      </c>
      <c r="R28" s="789" t="e">
        <f t="shared" si="17"/>
        <v>#DIV/0!</v>
      </c>
      <c r="S28" s="789" t="e">
        <f t="shared" si="17"/>
        <v>#DIV/0!</v>
      </c>
      <c r="T28" s="789" t="e">
        <f t="shared" si="17"/>
        <v>#DIV/0!</v>
      </c>
      <c r="U28" s="789" t="e">
        <f t="shared" si="17"/>
        <v>#DIV/0!</v>
      </c>
      <c r="V28" s="789" t="e">
        <f t="shared" si="17"/>
        <v>#DIV/0!</v>
      </c>
      <c r="W28" s="789" t="e">
        <f t="shared" si="17"/>
        <v>#DIV/0!</v>
      </c>
      <c r="X28" s="789" t="e">
        <f t="shared" si="17"/>
        <v>#DIV/0!</v>
      </c>
      <c r="Y28" s="789" t="e">
        <f t="shared" si="17"/>
        <v>#DIV/0!</v>
      </c>
      <c r="Z28" s="587" t="e">
        <f>SUM(Z22:Z24,Z26)</f>
        <v>#DIV/0!</v>
      </c>
    </row>
    <row r="29" spans="1:26">
      <c r="A29" s="68" t="s">
        <v>273</v>
      </c>
      <c r="B29" s="643" t="e">
        <f>B28*B21</f>
        <v>#DIV/0!</v>
      </c>
      <c r="C29" s="102" t="s">
        <v>359</v>
      </c>
      <c r="D29" s="682" t="s">
        <v>521</v>
      </c>
      <c r="E29" s="663"/>
      <c r="F29" s="663"/>
      <c r="G29" s="832"/>
      <c r="H29" s="832"/>
      <c r="I29" s="832"/>
      <c r="J29" s="832"/>
      <c r="K29" s="832"/>
      <c r="L29" s="832"/>
      <c r="M29" s="832"/>
      <c r="N29" s="832"/>
      <c r="O29" s="832"/>
      <c r="P29" s="832"/>
      <c r="Q29" s="832"/>
      <c r="R29" s="832"/>
      <c r="S29" s="832"/>
      <c r="T29" s="832"/>
      <c r="U29" s="832"/>
      <c r="V29" s="832"/>
      <c r="W29" s="832"/>
      <c r="X29" s="832"/>
      <c r="Y29" s="832"/>
      <c r="Z29" s="833"/>
    </row>
    <row r="30" spans="1:26">
      <c r="A30" s="56" t="s">
        <v>360</v>
      </c>
      <c r="B30" s="92">
        <f>使用者输入值!$B$37</f>
        <v>0</v>
      </c>
      <c r="C30" s="47" t="s">
        <v>357</v>
      </c>
      <c r="D30" s="658" t="s">
        <v>303</v>
      </c>
      <c r="E30" s="663"/>
      <c r="F30" s="653">
        <f>F27-F19</f>
        <v>-65000000</v>
      </c>
      <c r="G30" s="654" t="e">
        <f t="shared" ref="G30:Z30" si="18">G27-G18</f>
        <v>#DIV/0!</v>
      </c>
      <c r="H30" s="654" t="e">
        <f t="shared" si="18"/>
        <v>#DIV/0!</v>
      </c>
      <c r="I30" s="654" t="e">
        <f t="shared" si="18"/>
        <v>#DIV/0!</v>
      </c>
      <c r="J30" s="654" t="e">
        <f t="shared" si="18"/>
        <v>#DIV/0!</v>
      </c>
      <c r="K30" s="654" t="e">
        <f t="shared" si="18"/>
        <v>#DIV/0!</v>
      </c>
      <c r="L30" s="654" t="e">
        <f t="shared" si="18"/>
        <v>#DIV/0!</v>
      </c>
      <c r="M30" s="654" t="e">
        <f t="shared" si="18"/>
        <v>#DIV/0!</v>
      </c>
      <c r="N30" s="654" t="e">
        <f t="shared" si="18"/>
        <v>#DIV/0!</v>
      </c>
      <c r="O30" s="654" t="e">
        <f t="shared" si="18"/>
        <v>#DIV/0!</v>
      </c>
      <c r="P30" s="654" t="e">
        <f t="shared" si="18"/>
        <v>#DIV/0!</v>
      </c>
      <c r="Q30" s="654" t="e">
        <f t="shared" si="18"/>
        <v>#DIV/0!</v>
      </c>
      <c r="R30" s="654" t="e">
        <f t="shared" si="18"/>
        <v>#DIV/0!</v>
      </c>
      <c r="S30" s="654" t="e">
        <f t="shared" si="18"/>
        <v>#DIV/0!</v>
      </c>
      <c r="T30" s="654" t="e">
        <f t="shared" si="18"/>
        <v>#DIV/0!</v>
      </c>
      <c r="U30" s="654" t="e">
        <f t="shared" si="18"/>
        <v>#DIV/0!</v>
      </c>
      <c r="V30" s="654" t="e">
        <f t="shared" si="18"/>
        <v>#DIV/0!</v>
      </c>
      <c r="W30" s="654" t="e">
        <f t="shared" si="18"/>
        <v>#DIV/0!</v>
      </c>
      <c r="X30" s="654" t="e">
        <f t="shared" si="18"/>
        <v>#DIV/0!</v>
      </c>
      <c r="Y30" s="654" t="e">
        <f t="shared" si="18"/>
        <v>#DIV/0!</v>
      </c>
      <c r="Z30" s="655" t="e">
        <f t="shared" si="18"/>
        <v>#DIV/0!</v>
      </c>
    </row>
    <row r="31" spans="1:26" ht="13.8" thickBot="1">
      <c r="A31" s="65" t="s">
        <v>287</v>
      </c>
      <c r="B31" s="100">
        <f>使用者输入值!$B$36</f>
        <v>0</v>
      </c>
      <c r="D31" s="659" t="s">
        <v>304</v>
      </c>
      <c r="E31" s="664"/>
      <c r="F31" s="656">
        <f>F28-F20</f>
        <v>-64000000</v>
      </c>
      <c r="G31" s="629" t="e">
        <f t="shared" ref="G31:Z31" si="19">G28-G18</f>
        <v>#DIV/0!</v>
      </c>
      <c r="H31" s="629" t="e">
        <f t="shared" si="19"/>
        <v>#DIV/0!</v>
      </c>
      <c r="I31" s="629" t="e">
        <f t="shared" si="19"/>
        <v>#DIV/0!</v>
      </c>
      <c r="J31" s="629" t="e">
        <f t="shared" si="19"/>
        <v>#DIV/0!</v>
      </c>
      <c r="K31" s="629" t="e">
        <f t="shared" si="19"/>
        <v>#DIV/0!</v>
      </c>
      <c r="L31" s="629" t="e">
        <f t="shared" si="19"/>
        <v>#DIV/0!</v>
      </c>
      <c r="M31" s="629" t="e">
        <f t="shared" si="19"/>
        <v>#DIV/0!</v>
      </c>
      <c r="N31" s="629" t="e">
        <f t="shared" si="19"/>
        <v>#DIV/0!</v>
      </c>
      <c r="O31" s="629" t="e">
        <f t="shared" si="19"/>
        <v>#DIV/0!</v>
      </c>
      <c r="P31" s="629" t="e">
        <f t="shared" si="19"/>
        <v>#DIV/0!</v>
      </c>
      <c r="Q31" s="629" t="e">
        <f t="shared" si="19"/>
        <v>#DIV/0!</v>
      </c>
      <c r="R31" s="629" t="e">
        <f t="shared" si="19"/>
        <v>#DIV/0!</v>
      </c>
      <c r="S31" s="629" t="e">
        <f t="shared" si="19"/>
        <v>#DIV/0!</v>
      </c>
      <c r="T31" s="629" t="e">
        <f t="shared" si="19"/>
        <v>#DIV/0!</v>
      </c>
      <c r="U31" s="629" t="e">
        <f t="shared" si="19"/>
        <v>#DIV/0!</v>
      </c>
      <c r="V31" s="629" t="e">
        <f t="shared" si="19"/>
        <v>#DIV/0!</v>
      </c>
      <c r="W31" s="629" t="e">
        <f t="shared" si="19"/>
        <v>#DIV/0!</v>
      </c>
      <c r="X31" s="629" t="e">
        <f t="shared" si="19"/>
        <v>#DIV/0!</v>
      </c>
      <c r="Y31" s="629" t="e">
        <f t="shared" si="19"/>
        <v>#DIV/0!</v>
      </c>
      <c r="Z31" s="657" t="e">
        <f t="shared" si="19"/>
        <v>#DIV/0!</v>
      </c>
    </row>
    <row r="32" spans="1:26" ht="27" customHeight="1" thickBot="1">
      <c r="A32" s="70" t="s">
        <v>374</v>
      </c>
      <c r="B32" s="587" t="e">
        <f>-PMT(B31,B30,B27,0,0)</f>
        <v>#DIV/0!</v>
      </c>
      <c r="C32" s="47" t="s">
        <v>204</v>
      </c>
      <c r="D32" s="784" t="s">
        <v>516</v>
      </c>
      <c r="E32" s="630" t="e">
        <f>NPV($B$19,F30:Z30)</f>
        <v>#DIV/0!</v>
      </c>
      <c r="F32" s="255"/>
      <c r="G32" s="255"/>
      <c r="H32" s="255"/>
      <c r="I32" s="255"/>
      <c r="J32" s="255"/>
      <c r="K32" s="255"/>
      <c r="L32" s="255"/>
      <c r="M32" s="255"/>
      <c r="N32" s="255"/>
      <c r="O32" s="255"/>
      <c r="P32" s="255"/>
      <c r="Q32" s="255"/>
      <c r="R32" s="255"/>
      <c r="S32" s="255"/>
      <c r="T32" s="255"/>
      <c r="U32" s="255"/>
      <c r="V32" s="255"/>
      <c r="W32" s="255"/>
      <c r="X32" s="255"/>
      <c r="Y32" s="255"/>
      <c r="Z32" s="255"/>
    </row>
    <row r="33" spans="1:26" ht="36" customHeight="1" thickBot="1">
      <c r="A33" s="69" t="s">
        <v>310</v>
      </c>
      <c r="B33" s="121"/>
      <c r="D33" s="785" t="s">
        <v>517</v>
      </c>
      <c r="E33" s="630" t="e">
        <f>NPV($B$19,F31:Z31)</f>
        <v>#DIV/0!</v>
      </c>
      <c r="F33" s="255"/>
      <c r="G33" s="255"/>
      <c r="H33" s="255"/>
      <c r="I33" s="255"/>
      <c r="J33" s="255"/>
      <c r="K33" s="255"/>
      <c r="L33" s="255"/>
      <c r="M33" s="255"/>
      <c r="N33" s="255"/>
      <c r="O33" s="255"/>
      <c r="P33" s="255"/>
      <c r="Q33" s="255"/>
      <c r="R33" s="255"/>
      <c r="S33" s="255"/>
      <c r="T33" s="255"/>
      <c r="U33" s="255"/>
      <c r="V33" s="255"/>
      <c r="W33" s="255"/>
      <c r="X33" s="255"/>
      <c r="Y33" s="255"/>
      <c r="Z33" s="255"/>
    </row>
    <row r="34" spans="1:26">
      <c r="A34" s="56" t="s">
        <v>280</v>
      </c>
      <c r="B34" s="589" t="e">
        <f>B21*B18</f>
        <v>#DIV/0!</v>
      </c>
      <c r="C34" s="47" t="s">
        <v>139</v>
      </c>
      <c r="D34" s="784" t="s">
        <v>518</v>
      </c>
      <c r="E34" s="665" t="e">
        <f>NPV(F30:Z30, B188)</f>
        <v>#VALUE!</v>
      </c>
      <c r="F34" s="255"/>
      <c r="G34" s="255"/>
      <c r="H34" s="255"/>
      <c r="I34" s="255"/>
      <c r="J34" s="255"/>
      <c r="K34" s="255"/>
      <c r="L34" s="255"/>
      <c r="M34" s="255"/>
      <c r="N34" s="255"/>
      <c r="O34" s="255"/>
      <c r="P34" s="255"/>
      <c r="Q34" s="255"/>
      <c r="R34" s="255"/>
      <c r="S34" s="255"/>
      <c r="T34" s="255"/>
      <c r="U34" s="255"/>
      <c r="V34" s="255"/>
      <c r="W34" s="255"/>
      <c r="X34" s="255"/>
      <c r="Y34" s="255"/>
      <c r="Z34" s="255"/>
    </row>
    <row r="35" spans="1:26">
      <c r="A35" s="65" t="s">
        <v>284</v>
      </c>
      <c r="B35" s="589">
        <f>$B$23*B18</f>
        <v>0</v>
      </c>
      <c r="C35" s="47" t="s">
        <v>139</v>
      </c>
      <c r="D35" s="786" t="s">
        <v>519</v>
      </c>
      <c r="E35" s="631" t="e">
        <f>NPV(F31:Z31, B189)</f>
        <v>#VALUE!</v>
      </c>
      <c r="F35" s="255"/>
      <c r="G35" s="255"/>
      <c r="H35" s="255"/>
      <c r="I35" s="255"/>
      <c r="J35" s="255"/>
      <c r="K35" s="255"/>
      <c r="L35" s="255"/>
      <c r="M35" s="255"/>
      <c r="N35" s="255"/>
      <c r="O35" s="255"/>
      <c r="P35" s="255"/>
      <c r="Q35" s="255"/>
      <c r="R35" s="255"/>
      <c r="S35" s="255"/>
      <c r="T35" s="255"/>
      <c r="U35" s="255"/>
      <c r="V35" s="255"/>
      <c r="W35" s="255"/>
      <c r="X35" s="255"/>
      <c r="Y35" s="255"/>
      <c r="Z35" s="255"/>
    </row>
    <row r="36" spans="1:26">
      <c r="A36" s="65" t="s">
        <v>285</v>
      </c>
      <c r="B36" s="589">
        <f>$B$24*B18</f>
        <v>0</v>
      </c>
      <c r="C36" s="47" t="s">
        <v>139</v>
      </c>
      <c r="D36" s="608"/>
      <c r="E36" s="255"/>
      <c r="F36" s="255"/>
      <c r="G36" s="255"/>
      <c r="H36" s="255"/>
      <c r="I36" s="255"/>
      <c r="J36" s="255"/>
      <c r="K36" s="255"/>
      <c r="L36" s="255"/>
      <c r="M36" s="255"/>
      <c r="N36" s="255"/>
      <c r="O36" s="255"/>
      <c r="P36" s="255"/>
      <c r="Q36" s="255"/>
      <c r="R36" s="255"/>
      <c r="S36" s="255"/>
      <c r="T36" s="255"/>
      <c r="U36" s="255"/>
      <c r="V36" s="255"/>
      <c r="W36" s="255"/>
      <c r="X36" s="255"/>
      <c r="Y36" s="255"/>
      <c r="Z36" s="255"/>
    </row>
    <row r="37" spans="1:26">
      <c r="A37" s="68" t="s">
        <v>273</v>
      </c>
      <c r="B37" s="643" t="e">
        <f>B36*B21</f>
        <v>#DIV/0!</v>
      </c>
      <c r="C37" s="102" t="s">
        <v>359</v>
      </c>
      <c r="D37" s="608"/>
      <c r="E37" s="255"/>
      <c r="F37" s="255"/>
      <c r="G37" s="255"/>
      <c r="H37" s="255"/>
      <c r="I37" s="255"/>
      <c r="J37" s="255"/>
      <c r="K37" s="255"/>
      <c r="L37" s="255"/>
      <c r="M37" s="255"/>
      <c r="N37" s="255"/>
      <c r="O37" s="255"/>
      <c r="P37" s="255"/>
      <c r="Q37" s="255"/>
      <c r="R37" s="255"/>
      <c r="S37" s="255"/>
      <c r="T37" s="255"/>
      <c r="U37" s="255"/>
      <c r="V37" s="255"/>
      <c r="W37" s="255"/>
      <c r="X37" s="255"/>
      <c r="Y37" s="255"/>
      <c r="Z37" s="255"/>
    </row>
    <row r="38" spans="1:26">
      <c r="A38" s="65" t="s">
        <v>286</v>
      </c>
      <c r="B38" s="92">
        <f>使用者输入值!$B$37</f>
        <v>0</v>
      </c>
      <c r="C38" s="47" t="s">
        <v>357</v>
      </c>
      <c r="D38" s="293"/>
      <c r="E38" s="255"/>
      <c r="F38" s="255"/>
      <c r="G38" s="255"/>
      <c r="H38" s="255"/>
      <c r="I38" s="255"/>
      <c r="J38" s="255"/>
      <c r="K38" s="255"/>
      <c r="L38" s="255"/>
      <c r="M38" s="255"/>
      <c r="N38" s="255"/>
      <c r="O38" s="255"/>
      <c r="P38" s="255"/>
      <c r="Q38" s="255"/>
      <c r="R38" s="255"/>
      <c r="S38" s="255"/>
      <c r="T38" s="255"/>
      <c r="U38" s="255"/>
      <c r="V38" s="255"/>
      <c r="W38" s="255"/>
      <c r="X38" s="255"/>
      <c r="Y38" s="255"/>
      <c r="Z38" s="255"/>
    </row>
    <row r="39" spans="1:26">
      <c r="A39" s="65" t="s">
        <v>287</v>
      </c>
      <c r="B39" s="100">
        <f>使用者输入值!$B$36</f>
        <v>0</v>
      </c>
      <c r="D39" s="293"/>
      <c r="E39" s="255"/>
      <c r="F39" s="255"/>
      <c r="G39" s="255"/>
      <c r="H39" s="255"/>
      <c r="I39" s="255"/>
      <c r="J39" s="255"/>
      <c r="K39" s="255"/>
      <c r="L39" s="255"/>
      <c r="M39" s="255"/>
      <c r="N39" s="255"/>
      <c r="O39" s="255"/>
      <c r="P39" s="255"/>
      <c r="Q39" s="255"/>
      <c r="R39" s="255"/>
      <c r="S39" s="255"/>
      <c r="T39" s="255"/>
      <c r="U39" s="255"/>
      <c r="V39" s="255"/>
      <c r="W39" s="255"/>
      <c r="X39" s="255"/>
      <c r="Y39" s="255"/>
      <c r="Z39" s="255"/>
    </row>
    <row r="40" spans="1:26" ht="13.8" thickBot="1">
      <c r="A40" s="70" t="s">
        <v>374</v>
      </c>
      <c r="B40" s="587" t="e">
        <f>-PMT(B39,B38,B35,0,0)</f>
        <v>#DIV/0!</v>
      </c>
      <c r="C40" s="47" t="s">
        <v>204</v>
      </c>
      <c r="D40" s="293"/>
      <c r="E40" s="255"/>
      <c r="F40" s="255"/>
      <c r="G40" s="255"/>
      <c r="H40" s="255"/>
      <c r="I40" s="255"/>
      <c r="J40" s="255"/>
      <c r="K40" s="255"/>
      <c r="L40" s="255"/>
      <c r="M40" s="255"/>
      <c r="N40" s="255"/>
      <c r="O40" s="255"/>
      <c r="P40" s="255"/>
      <c r="Q40" s="255"/>
      <c r="R40" s="255"/>
      <c r="S40" s="255"/>
      <c r="T40" s="255"/>
      <c r="U40" s="255"/>
      <c r="V40" s="255"/>
      <c r="W40" s="255"/>
      <c r="X40" s="255"/>
      <c r="Y40" s="255"/>
      <c r="Z40" s="255"/>
    </row>
    <row r="41" spans="1:26">
      <c r="A41" s="581" t="s">
        <v>288</v>
      </c>
      <c r="B41" s="580"/>
      <c r="D41" s="293"/>
      <c r="E41" s="255"/>
      <c r="F41" s="255"/>
      <c r="G41" s="255"/>
      <c r="H41" s="255"/>
      <c r="I41" s="255"/>
      <c r="J41" s="255"/>
      <c r="K41" s="255"/>
      <c r="L41" s="255"/>
      <c r="M41" s="255"/>
      <c r="N41" s="255"/>
      <c r="O41" s="255"/>
      <c r="P41" s="255"/>
      <c r="Q41" s="255"/>
      <c r="R41" s="255"/>
      <c r="S41" s="255"/>
      <c r="T41" s="255"/>
      <c r="U41" s="255"/>
      <c r="V41" s="255"/>
      <c r="W41" s="255"/>
      <c r="X41" s="255"/>
      <c r="Y41" s="255"/>
      <c r="Z41" s="255"/>
    </row>
    <row r="42" spans="1:26">
      <c r="A42" s="60" t="s">
        <v>375</v>
      </c>
      <c r="B42" s="94" t="e">
        <f>'Treatment_Dewat. (Post-Dig)'!B26</f>
        <v>#DIV/0!</v>
      </c>
      <c r="C42" s="47" t="s">
        <v>204</v>
      </c>
      <c r="D42" s="293"/>
      <c r="E42" s="255"/>
      <c r="F42" s="255"/>
      <c r="G42" s="255"/>
      <c r="H42" s="255"/>
      <c r="I42" s="255"/>
      <c r="J42" s="255"/>
      <c r="K42" s="255"/>
      <c r="L42" s="255"/>
      <c r="M42" s="255"/>
      <c r="N42" s="255"/>
      <c r="O42" s="255"/>
      <c r="P42" s="255"/>
      <c r="Q42" s="255"/>
      <c r="R42" s="255"/>
      <c r="S42" s="255"/>
      <c r="T42" s="255"/>
      <c r="U42" s="255"/>
      <c r="V42" s="255"/>
      <c r="W42" s="255"/>
      <c r="X42" s="255"/>
      <c r="Y42" s="255"/>
      <c r="Z42" s="255"/>
    </row>
    <row r="43" spans="1:26">
      <c r="A43" s="60" t="s">
        <v>376</v>
      </c>
      <c r="B43" s="94">
        <f>'Treatment_Dewat. (Post-Dig)'!B29</f>
        <v>0</v>
      </c>
      <c r="C43" s="47" t="s">
        <v>204</v>
      </c>
      <c r="D43" s="254"/>
      <c r="E43" s="255"/>
      <c r="F43" s="255"/>
      <c r="G43" s="255"/>
      <c r="H43" s="255"/>
      <c r="I43" s="255"/>
      <c r="J43" s="255"/>
      <c r="K43" s="255"/>
      <c r="L43" s="255"/>
      <c r="M43" s="255"/>
      <c r="N43" s="255"/>
      <c r="O43" s="255"/>
      <c r="P43" s="255"/>
      <c r="Q43" s="255"/>
      <c r="R43" s="255"/>
      <c r="S43" s="255"/>
      <c r="T43" s="255"/>
      <c r="U43" s="255"/>
      <c r="V43" s="255"/>
      <c r="W43" s="255"/>
      <c r="X43" s="255"/>
      <c r="Y43" s="255"/>
      <c r="Z43" s="255"/>
    </row>
    <row r="44" spans="1:26">
      <c r="A44" s="60" t="s">
        <v>377</v>
      </c>
      <c r="B44" s="94">
        <f>'Treatment_Anaer. Dig.'!F25</f>
        <v>0</v>
      </c>
      <c r="C44" s="47" t="s">
        <v>204</v>
      </c>
      <c r="D44" s="254"/>
      <c r="E44" s="255"/>
      <c r="F44" s="255"/>
      <c r="G44" s="255"/>
      <c r="H44" s="255"/>
      <c r="I44" s="255"/>
      <c r="J44" s="255"/>
      <c r="K44" s="255"/>
      <c r="L44" s="255"/>
      <c r="M44" s="255"/>
      <c r="N44" s="255"/>
      <c r="O44" s="255"/>
      <c r="P44" s="255"/>
      <c r="Q44" s="255"/>
      <c r="R44" s="255"/>
      <c r="S44" s="255"/>
      <c r="T44" s="255"/>
      <c r="U44" s="255"/>
      <c r="V44" s="255"/>
      <c r="W44" s="255"/>
      <c r="X44" s="255"/>
      <c r="Y44" s="255"/>
      <c r="Z44" s="255"/>
    </row>
    <row r="45" spans="1:26">
      <c r="A45" s="60" t="s">
        <v>378</v>
      </c>
      <c r="B45" s="94" t="e">
        <f>'Sludge Transportation'!C18</f>
        <v>#DIV/0!</v>
      </c>
      <c r="C45" s="47" t="s">
        <v>204</v>
      </c>
      <c r="D45" s="254"/>
      <c r="E45" s="255"/>
      <c r="F45" s="255"/>
      <c r="G45" s="255"/>
      <c r="H45" s="255"/>
      <c r="I45" s="255"/>
      <c r="J45" s="255"/>
      <c r="K45" s="255"/>
      <c r="L45" s="255"/>
      <c r="M45" s="255"/>
      <c r="N45" s="255"/>
      <c r="O45" s="255"/>
      <c r="P45" s="255"/>
      <c r="Q45" s="255"/>
      <c r="R45" s="255"/>
      <c r="S45" s="255"/>
      <c r="T45" s="255"/>
      <c r="U45" s="255"/>
      <c r="V45" s="255"/>
      <c r="W45" s="255"/>
      <c r="X45" s="255"/>
      <c r="Y45" s="255"/>
      <c r="Z45" s="255"/>
    </row>
    <row r="46" spans="1:26" ht="13.8" thickBot="1">
      <c r="A46" s="61" t="s">
        <v>379</v>
      </c>
      <c r="B46" s="587" t="e">
        <f>SUM(B42:B45)</f>
        <v>#DIV/0!</v>
      </c>
      <c r="C46" s="47" t="s">
        <v>204</v>
      </c>
      <c r="D46" s="254"/>
      <c r="E46" s="255"/>
      <c r="F46" s="255"/>
      <c r="G46" s="255"/>
      <c r="H46" s="255"/>
      <c r="I46" s="255"/>
      <c r="J46" s="255"/>
      <c r="K46" s="255"/>
      <c r="L46" s="255"/>
      <c r="M46" s="255"/>
      <c r="N46" s="255"/>
      <c r="O46" s="255"/>
      <c r="P46" s="255"/>
      <c r="Q46" s="255"/>
      <c r="R46" s="255"/>
      <c r="S46" s="255"/>
      <c r="T46" s="255"/>
      <c r="U46" s="255"/>
      <c r="V46" s="255"/>
      <c r="W46" s="255"/>
      <c r="X46" s="255"/>
      <c r="Y46" s="255"/>
      <c r="Z46" s="255"/>
    </row>
    <row r="47" spans="1:26" ht="13.8" thickBot="1">
      <c r="A47" s="171"/>
      <c r="B47" s="131"/>
      <c r="C47" s="102"/>
      <c r="D47" s="254"/>
      <c r="E47" s="255"/>
      <c r="F47" s="255"/>
      <c r="G47" s="255"/>
      <c r="H47" s="255"/>
      <c r="I47" s="255"/>
      <c r="J47" s="255"/>
      <c r="K47" s="255"/>
      <c r="L47" s="255"/>
      <c r="M47" s="255"/>
      <c r="N47" s="255"/>
      <c r="O47" s="255"/>
      <c r="P47" s="255"/>
      <c r="Q47" s="255"/>
      <c r="R47" s="255"/>
      <c r="S47" s="255"/>
      <c r="T47" s="255"/>
      <c r="U47" s="255"/>
      <c r="V47" s="255"/>
      <c r="W47" s="255"/>
      <c r="X47" s="255"/>
      <c r="Y47" s="255"/>
      <c r="Z47" s="255"/>
    </row>
    <row r="48" spans="1:26">
      <c r="A48" s="581" t="s">
        <v>291</v>
      </c>
      <c r="B48" s="580"/>
      <c r="D48" s="254"/>
      <c r="E48" s="255"/>
      <c r="F48" s="255"/>
      <c r="G48" s="255"/>
      <c r="H48" s="255"/>
      <c r="I48" s="255"/>
      <c r="J48" s="255"/>
      <c r="K48" s="255"/>
      <c r="L48" s="255"/>
      <c r="M48" s="255"/>
      <c r="N48" s="255"/>
      <c r="O48" s="255"/>
      <c r="P48" s="255"/>
      <c r="Q48" s="255"/>
      <c r="R48" s="255"/>
      <c r="S48" s="255"/>
      <c r="T48" s="255"/>
      <c r="U48" s="255"/>
      <c r="V48" s="255"/>
      <c r="W48" s="255"/>
      <c r="X48" s="255"/>
      <c r="Y48" s="255"/>
      <c r="Z48" s="255"/>
    </row>
    <row r="49" spans="1:92">
      <c r="A49" s="105" t="s">
        <v>381</v>
      </c>
      <c r="B49" s="106"/>
      <c r="D49" s="254"/>
      <c r="E49" s="255"/>
      <c r="F49" s="255"/>
      <c r="G49" s="255"/>
      <c r="H49" s="255"/>
      <c r="I49" s="255"/>
      <c r="J49" s="255"/>
      <c r="K49" s="255"/>
      <c r="L49" s="255"/>
      <c r="M49" s="255"/>
      <c r="N49" s="255"/>
      <c r="O49" s="255"/>
      <c r="P49" s="255"/>
      <c r="Q49" s="255"/>
      <c r="R49" s="255"/>
      <c r="S49" s="255"/>
      <c r="T49" s="255"/>
      <c r="U49" s="255"/>
      <c r="V49" s="255"/>
      <c r="W49" s="255"/>
      <c r="X49" s="255"/>
      <c r="Y49" s="255"/>
      <c r="Z49" s="255"/>
    </row>
    <row r="50" spans="1:92" ht="27" thickBot="1">
      <c r="A50" s="70" t="s">
        <v>382</v>
      </c>
      <c r="B50" s="93" t="e">
        <f>'End Use in Cement'!K24</f>
        <v>#DIV/0!</v>
      </c>
      <c r="C50" s="102" t="s">
        <v>204</v>
      </c>
      <c r="D50" s="254"/>
      <c r="E50" s="255"/>
      <c r="F50" s="255"/>
      <c r="G50" s="255"/>
      <c r="H50" s="255"/>
      <c r="I50" s="255"/>
      <c r="J50" s="255"/>
      <c r="K50" s="255"/>
      <c r="L50" s="255"/>
      <c r="M50" s="255"/>
      <c r="N50" s="255"/>
      <c r="O50" s="255"/>
      <c r="P50" s="255"/>
      <c r="Q50" s="255"/>
      <c r="R50" s="255"/>
      <c r="S50" s="255"/>
      <c r="T50" s="255"/>
      <c r="U50" s="255"/>
      <c r="V50" s="255"/>
      <c r="W50" s="255"/>
      <c r="X50" s="255"/>
      <c r="Y50" s="255"/>
      <c r="Z50" s="255"/>
    </row>
    <row r="51" spans="1:92" ht="29.4" customHeight="1" thickBot="1">
      <c r="A51" s="637" t="s">
        <v>523</v>
      </c>
      <c r="B51" s="94" t="e">
        <f>使用者输入值!$B$26*使用者输入值!$B$31*'End Use in Cement'!$D$14</f>
        <v>#DIV/0!</v>
      </c>
      <c r="C51" s="102" t="s">
        <v>204</v>
      </c>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CN51" s="47"/>
    </row>
    <row r="52" spans="1:92" ht="15.6">
      <c r="A52" s="132" t="s">
        <v>292</v>
      </c>
      <c r="B52" s="121">
        <f>'Treatment_Anaer. Dig.'!C55</f>
        <v>0</v>
      </c>
      <c r="C52" s="47" t="s">
        <v>301</v>
      </c>
      <c r="D52" s="608"/>
      <c r="E52" s="255"/>
      <c r="F52" s="255"/>
      <c r="G52" s="255"/>
      <c r="H52" s="255"/>
      <c r="I52" s="255"/>
      <c r="J52" s="255"/>
      <c r="K52" s="255"/>
      <c r="L52" s="255"/>
      <c r="M52" s="255"/>
      <c r="N52" s="255"/>
      <c r="O52" s="255"/>
      <c r="P52" s="255"/>
      <c r="Q52" s="255"/>
      <c r="R52" s="255"/>
      <c r="S52" s="255"/>
      <c r="T52" s="255"/>
      <c r="U52" s="255"/>
      <c r="V52" s="255"/>
      <c r="W52" s="255"/>
      <c r="X52" s="255"/>
      <c r="Y52" s="255"/>
      <c r="Z52" s="255"/>
    </row>
    <row r="53" spans="1:92">
      <c r="A53" s="56"/>
      <c r="B53" s="92"/>
      <c r="D53" s="254"/>
      <c r="E53" s="255"/>
      <c r="F53" s="255"/>
      <c r="G53" s="255"/>
      <c r="H53" s="255"/>
      <c r="I53" s="255"/>
      <c r="J53" s="255"/>
      <c r="K53" s="255"/>
      <c r="L53" s="255"/>
      <c r="M53" s="255"/>
      <c r="N53" s="255"/>
      <c r="O53" s="255"/>
      <c r="P53" s="255"/>
      <c r="Q53" s="255"/>
      <c r="R53" s="255"/>
      <c r="S53" s="255"/>
      <c r="T53" s="255"/>
      <c r="U53" s="255"/>
      <c r="V53" s="255"/>
      <c r="W53" s="255"/>
      <c r="X53" s="255"/>
      <c r="Y53" s="255"/>
      <c r="Z53" s="255"/>
    </row>
    <row r="54" spans="1:92">
      <c r="A54" s="56" t="s">
        <v>383</v>
      </c>
      <c r="B54" s="133">
        <f>'Treatment_Anaer. Dig.'!E56</f>
        <v>0</v>
      </c>
      <c r="C54" s="47" t="s">
        <v>298</v>
      </c>
      <c r="D54" s="254"/>
      <c r="E54" s="255"/>
      <c r="F54" s="255"/>
      <c r="G54" s="255"/>
      <c r="H54" s="255"/>
      <c r="I54" s="255"/>
      <c r="J54" s="255"/>
      <c r="K54" s="255"/>
      <c r="L54" s="255"/>
      <c r="M54" s="255"/>
      <c r="N54" s="255"/>
      <c r="O54" s="255"/>
      <c r="P54" s="255"/>
      <c r="Q54" s="255"/>
      <c r="R54" s="255"/>
      <c r="S54" s="255"/>
      <c r="T54" s="255"/>
      <c r="U54" s="255"/>
      <c r="V54" s="255"/>
      <c r="W54" s="255"/>
      <c r="X54" s="255"/>
      <c r="Y54" s="255"/>
      <c r="Z54" s="255"/>
    </row>
    <row r="55" spans="1:92">
      <c r="A55" s="56" t="s">
        <v>297</v>
      </c>
      <c r="B55" s="92">
        <f>使用者输入值!B24</f>
        <v>0</v>
      </c>
      <c r="C55" s="47" t="s">
        <v>135</v>
      </c>
      <c r="D55" s="254"/>
      <c r="E55" s="255"/>
      <c r="F55" s="255"/>
      <c r="G55" s="255"/>
      <c r="H55" s="255"/>
      <c r="I55" s="255"/>
      <c r="J55" s="255"/>
      <c r="K55" s="255"/>
      <c r="L55" s="255"/>
      <c r="M55" s="255"/>
      <c r="N55" s="255"/>
      <c r="O55" s="255"/>
      <c r="P55" s="255"/>
      <c r="Q55" s="255"/>
      <c r="R55" s="255"/>
      <c r="S55" s="255"/>
      <c r="T55" s="255"/>
      <c r="U55" s="255"/>
      <c r="V55" s="255"/>
      <c r="W55" s="255"/>
      <c r="X55" s="255"/>
      <c r="Y55" s="255"/>
      <c r="Z55" s="255"/>
    </row>
    <row r="56" spans="1:92">
      <c r="A56" s="56" t="s">
        <v>300</v>
      </c>
      <c r="B56" s="133">
        <f>'Treatment_Anaer. Dig.'!E58</f>
        <v>0</v>
      </c>
      <c r="C56" s="47" t="s">
        <v>299</v>
      </c>
      <c r="D56" s="254"/>
      <c r="E56" s="255"/>
      <c r="F56" s="255"/>
      <c r="G56" s="255"/>
      <c r="H56" s="255"/>
      <c r="I56" s="255"/>
      <c r="J56" s="255"/>
      <c r="K56" s="255"/>
      <c r="L56" s="255"/>
      <c r="M56" s="255"/>
      <c r="N56" s="255"/>
      <c r="O56" s="255"/>
      <c r="P56" s="255"/>
      <c r="Q56" s="255"/>
      <c r="R56" s="255"/>
      <c r="S56" s="255"/>
      <c r="T56" s="255"/>
      <c r="U56" s="255"/>
      <c r="V56" s="255"/>
      <c r="W56" s="255"/>
      <c r="X56" s="255"/>
      <c r="Y56" s="255"/>
      <c r="Z56" s="255"/>
    </row>
    <row r="57" spans="1:92">
      <c r="A57" s="56" t="s">
        <v>385</v>
      </c>
      <c r="B57" s="92">
        <f>使用者输入值!B28</f>
        <v>0</v>
      </c>
      <c r="C57" s="47" t="s">
        <v>13</v>
      </c>
      <c r="D57" s="254"/>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92" ht="26.4">
      <c r="A58" s="63" t="s">
        <v>384</v>
      </c>
      <c r="B58" s="622">
        <f>B54*B55</f>
        <v>0</v>
      </c>
      <c r="C58" s="102" t="s">
        <v>204</v>
      </c>
      <c r="D58" s="254"/>
      <c r="E58" s="255"/>
      <c r="F58" s="255"/>
      <c r="G58" s="255"/>
      <c r="H58" s="255"/>
      <c r="I58" s="255"/>
      <c r="J58" s="255"/>
      <c r="K58" s="255"/>
      <c r="L58" s="255"/>
      <c r="M58" s="255"/>
      <c r="N58" s="255"/>
      <c r="O58" s="255"/>
      <c r="P58" s="255"/>
      <c r="Q58" s="255"/>
      <c r="R58" s="255"/>
      <c r="S58" s="255"/>
      <c r="T58" s="255"/>
      <c r="U58" s="255"/>
      <c r="V58" s="255"/>
      <c r="W58" s="255"/>
      <c r="X58" s="255"/>
      <c r="Y58" s="255"/>
      <c r="Z58" s="255"/>
    </row>
    <row r="59" spans="1:92" ht="27" thickBot="1">
      <c r="A59" s="67" t="s">
        <v>386</v>
      </c>
      <c r="B59" s="618">
        <f>B56*B57</f>
        <v>0</v>
      </c>
      <c r="C59" s="102" t="s">
        <v>204</v>
      </c>
      <c r="D59" s="254"/>
      <c r="E59" s="255"/>
      <c r="F59" s="255"/>
      <c r="G59" s="255"/>
      <c r="H59" s="255"/>
      <c r="I59" s="255"/>
      <c r="J59" s="255"/>
      <c r="K59" s="255"/>
      <c r="L59" s="255"/>
      <c r="M59" s="255"/>
      <c r="N59" s="255"/>
      <c r="O59" s="255"/>
      <c r="P59" s="255"/>
      <c r="Q59" s="255"/>
      <c r="R59" s="255"/>
      <c r="S59" s="255"/>
      <c r="T59" s="255"/>
      <c r="U59" s="255"/>
      <c r="V59" s="255"/>
      <c r="W59" s="255"/>
      <c r="X59" s="255"/>
      <c r="Y59" s="255"/>
      <c r="Z59" s="255"/>
    </row>
    <row r="60" spans="1:92" ht="41.4" customHeight="1">
      <c r="A60" s="127" t="str">
        <f>使用者输入值!A40</f>
        <v>政府对运用污水污泥的水泥厂提供的财务奖励</v>
      </c>
      <c r="B60" s="94" t="e">
        <f>使用者输入值!$B$40*使用者输入值!$B$31*'End Use in Cement'!$D$14</f>
        <v>#DIV/0!</v>
      </c>
      <c r="C60" s="102" t="s">
        <v>139</v>
      </c>
      <c r="D60" s="254"/>
      <c r="E60" s="255"/>
      <c r="F60" s="255"/>
      <c r="G60" s="255"/>
      <c r="H60" s="255"/>
      <c r="I60" s="255"/>
      <c r="J60" s="255"/>
      <c r="K60" s="255"/>
      <c r="L60" s="255"/>
      <c r="M60" s="255"/>
      <c r="N60" s="255"/>
      <c r="O60" s="255"/>
      <c r="P60" s="255"/>
      <c r="Q60" s="255"/>
      <c r="R60" s="255"/>
      <c r="S60" s="255"/>
      <c r="T60" s="255"/>
      <c r="U60" s="255"/>
      <c r="V60" s="255"/>
      <c r="W60" s="255"/>
      <c r="X60" s="255"/>
      <c r="Y60" s="255"/>
      <c r="Z60" s="255"/>
    </row>
    <row r="61" spans="1:92" ht="40.200000000000003" thickBot="1">
      <c r="A61" s="749" t="s">
        <v>506</v>
      </c>
      <c r="B61" s="618" t="e">
        <f>B60*B21</f>
        <v>#DIV/0!</v>
      </c>
      <c r="C61" s="102" t="s">
        <v>204</v>
      </c>
      <c r="D61" s="254"/>
      <c r="E61" s="255"/>
      <c r="F61" s="255"/>
      <c r="G61" s="255"/>
      <c r="H61" s="255"/>
      <c r="I61" s="255"/>
      <c r="J61" s="255"/>
      <c r="K61" s="255"/>
      <c r="L61" s="255"/>
      <c r="M61" s="255"/>
      <c r="N61" s="255"/>
      <c r="O61" s="255"/>
      <c r="P61" s="255"/>
      <c r="Q61" s="255"/>
      <c r="R61" s="255"/>
      <c r="S61" s="255"/>
      <c r="T61" s="255"/>
      <c r="U61" s="255"/>
      <c r="V61" s="255"/>
      <c r="W61" s="255"/>
      <c r="X61" s="255"/>
      <c r="Y61" s="255"/>
      <c r="Z61" s="255"/>
    </row>
    <row r="62" spans="1:92" ht="26.4">
      <c r="A62" s="134" t="s">
        <v>427</v>
      </c>
      <c r="B62" s="643" t="e">
        <f>B58+B50+B61+B51</f>
        <v>#DIV/0!</v>
      </c>
      <c r="C62" s="102" t="s">
        <v>204</v>
      </c>
      <c r="D62" s="254"/>
      <c r="E62" s="255"/>
      <c r="F62" s="255"/>
      <c r="G62" s="255"/>
      <c r="H62" s="255"/>
      <c r="I62" s="255"/>
      <c r="J62" s="255"/>
      <c r="K62" s="255"/>
      <c r="L62" s="255"/>
      <c r="M62" s="255"/>
      <c r="N62" s="255"/>
      <c r="O62" s="255"/>
      <c r="P62" s="255"/>
      <c r="Q62" s="255"/>
      <c r="R62" s="255"/>
      <c r="S62" s="255"/>
      <c r="T62" s="255"/>
      <c r="U62" s="255"/>
      <c r="V62" s="255"/>
      <c r="W62" s="255"/>
      <c r="X62" s="255"/>
      <c r="Y62" s="255"/>
      <c r="Z62" s="255"/>
    </row>
    <row r="63" spans="1:92" ht="40.200000000000003" thickBot="1">
      <c r="A63" s="135" t="s">
        <v>428</v>
      </c>
      <c r="B63" s="587" t="e">
        <f>B59+B50+B61+B51</f>
        <v>#DIV/0!</v>
      </c>
      <c r="C63" s="102" t="s">
        <v>204</v>
      </c>
      <c r="D63" s="254"/>
      <c r="E63" s="255"/>
      <c r="F63" s="255"/>
      <c r="G63" s="255"/>
      <c r="H63" s="255"/>
      <c r="I63" s="255"/>
      <c r="J63" s="255"/>
      <c r="K63" s="255"/>
      <c r="L63" s="255"/>
      <c r="M63" s="255"/>
      <c r="N63" s="255"/>
      <c r="O63" s="255"/>
      <c r="P63" s="255"/>
      <c r="Q63" s="255"/>
      <c r="R63" s="255"/>
      <c r="S63" s="255"/>
      <c r="T63" s="255"/>
      <c r="U63" s="255"/>
      <c r="V63" s="255"/>
      <c r="W63" s="255"/>
      <c r="X63" s="255"/>
      <c r="Y63" s="255"/>
      <c r="Z63" s="255"/>
    </row>
    <row r="64" spans="1:92">
      <c r="D64" s="254"/>
      <c r="E64" s="255"/>
      <c r="F64" s="255"/>
      <c r="G64" s="255"/>
      <c r="H64" s="255"/>
      <c r="I64" s="255"/>
      <c r="J64" s="255"/>
      <c r="K64" s="255"/>
      <c r="L64" s="255"/>
      <c r="M64" s="255"/>
      <c r="N64" s="255"/>
      <c r="O64" s="255"/>
      <c r="P64" s="255"/>
      <c r="Q64" s="255"/>
      <c r="R64" s="255"/>
      <c r="S64" s="255"/>
      <c r="T64" s="255"/>
      <c r="U64" s="255"/>
      <c r="V64" s="255"/>
      <c r="W64" s="255"/>
      <c r="X64" s="255"/>
      <c r="Y64" s="255"/>
      <c r="Z64" s="255"/>
    </row>
    <row r="65" spans="2:26" s="254" customFormat="1">
      <c r="B65" s="255"/>
      <c r="E65" s="255"/>
      <c r="F65" s="255"/>
      <c r="G65" s="255"/>
      <c r="H65" s="255"/>
      <c r="I65" s="255"/>
      <c r="J65" s="255"/>
      <c r="K65" s="255"/>
      <c r="L65" s="255"/>
      <c r="M65" s="255"/>
      <c r="N65" s="255"/>
      <c r="O65" s="255"/>
      <c r="P65" s="255"/>
      <c r="Q65" s="255"/>
      <c r="R65" s="255"/>
      <c r="S65" s="255"/>
      <c r="T65" s="255"/>
      <c r="U65" s="255"/>
      <c r="V65" s="255"/>
      <c r="W65" s="255"/>
      <c r="X65" s="255"/>
      <c r="Y65" s="255"/>
      <c r="Z65" s="255"/>
    </row>
    <row r="66" spans="2:26" s="254" customFormat="1">
      <c r="B66" s="255"/>
      <c r="E66" s="255"/>
      <c r="F66" s="255"/>
      <c r="G66" s="255"/>
      <c r="H66" s="255"/>
      <c r="I66" s="255"/>
      <c r="J66" s="255"/>
      <c r="K66" s="255"/>
      <c r="L66" s="255"/>
      <c r="M66" s="255"/>
      <c r="N66" s="255"/>
      <c r="O66" s="255"/>
      <c r="P66" s="255"/>
      <c r="Q66" s="255"/>
      <c r="R66" s="255"/>
      <c r="S66" s="255"/>
      <c r="T66" s="255"/>
      <c r="U66" s="255"/>
      <c r="V66" s="255"/>
      <c r="W66" s="255"/>
      <c r="X66" s="255"/>
      <c r="Y66" s="255"/>
      <c r="Z66" s="255"/>
    </row>
    <row r="67" spans="2:26" s="254" customFormat="1">
      <c r="B67" s="255"/>
      <c r="E67" s="255"/>
      <c r="F67" s="255"/>
      <c r="G67" s="255"/>
      <c r="H67" s="255"/>
      <c r="I67" s="255"/>
      <c r="J67" s="255"/>
      <c r="K67" s="255"/>
      <c r="L67" s="255"/>
      <c r="M67" s="255"/>
      <c r="N67" s="255"/>
      <c r="O67" s="255"/>
      <c r="P67" s="255"/>
      <c r="Q67" s="255"/>
      <c r="R67" s="255"/>
      <c r="S67" s="255"/>
      <c r="T67" s="255"/>
      <c r="U67" s="255"/>
      <c r="V67" s="255"/>
      <c r="W67" s="255"/>
      <c r="X67" s="255"/>
      <c r="Y67" s="255"/>
      <c r="Z67" s="255"/>
    </row>
    <row r="68" spans="2:26" s="254" customFormat="1">
      <c r="B68" s="255"/>
      <c r="E68" s="255"/>
      <c r="F68" s="255"/>
      <c r="G68" s="255"/>
      <c r="H68" s="255"/>
      <c r="I68" s="255"/>
      <c r="J68" s="255"/>
      <c r="K68" s="255"/>
      <c r="L68" s="255"/>
      <c r="M68" s="255"/>
      <c r="N68" s="255"/>
      <c r="O68" s="255"/>
      <c r="P68" s="255"/>
      <c r="Q68" s="255"/>
      <c r="R68" s="255"/>
      <c r="S68" s="255"/>
      <c r="T68" s="255"/>
      <c r="U68" s="255"/>
      <c r="V68" s="255"/>
      <c r="W68" s="255"/>
      <c r="X68" s="255"/>
      <c r="Y68" s="255"/>
      <c r="Z68" s="255"/>
    </row>
    <row r="69" spans="2:26" s="254" customFormat="1">
      <c r="B69" s="255"/>
      <c r="E69" s="255"/>
      <c r="F69" s="255"/>
      <c r="G69" s="255"/>
      <c r="H69" s="255"/>
      <c r="I69" s="255"/>
      <c r="J69" s="255"/>
      <c r="K69" s="255"/>
      <c r="L69" s="255"/>
      <c r="M69" s="255"/>
      <c r="N69" s="255"/>
      <c r="O69" s="255"/>
      <c r="P69" s="255"/>
      <c r="Q69" s="255"/>
      <c r="R69" s="255"/>
      <c r="S69" s="255"/>
      <c r="T69" s="255"/>
      <c r="U69" s="255"/>
      <c r="V69" s="255"/>
      <c r="W69" s="255"/>
      <c r="X69" s="255"/>
      <c r="Y69" s="255"/>
      <c r="Z69" s="255"/>
    </row>
    <row r="70" spans="2:26" s="254" customFormat="1">
      <c r="B70" s="255"/>
      <c r="E70" s="255"/>
      <c r="F70" s="255"/>
      <c r="G70" s="255"/>
      <c r="H70" s="255"/>
      <c r="I70" s="255"/>
      <c r="J70" s="255"/>
      <c r="K70" s="255"/>
      <c r="L70" s="255"/>
      <c r="M70" s="255"/>
      <c r="N70" s="255"/>
      <c r="O70" s="255"/>
      <c r="P70" s="255"/>
      <c r="Q70" s="255"/>
      <c r="R70" s="255"/>
      <c r="S70" s="255"/>
      <c r="T70" s="255"/>
      <c r="U70" s="255"/>
      <c r="V70" s="255"/>
      <c r="W70" s="255"/>
      <c r="X70" s="255"/>
      <c r="Y70" s="255"/>
      <c r="Z70" s="255"/>
    </row>
    <row r="71" spans="2:26" s="254" customFormat="1">
      <c r="B71" s="255"/>
      <c r="E71" s="255"/>
      <c r="F71" s="255"/>
      <c r="G71" s="255"/>
      <c r="H71" s="255"/>
      <c r="I71" s="255"/>
      <c r="J71" s="255"/>
      <c r="K71" s="255"/>
      <c r="L71" s="255"/>
      <c r="M71" s="255"/>
      <c r="N71" s="255"/>
      <c r="O71" s="255"/>
      <c r="P71" s="255"/>
      <c r="Q71" s="255"/>
      <c r="R71" s="255"/>
      <c r="S71" s="255"/>
      <c r="T71" s="255"/>
      <c r="U71" s="255"/>
      <c r="V71" s="255"/>
      <c r="W71" s="255"/>
      <c r="X71" s="255"/>
      <c r="Y71" s="255"/>
      <c r="Z71" s="255"/>
    </row>
    <row r="72" spans="2:26" s="254" customFormat="1">
      <c r="B72" s="255"/>
      <c r="E72" s="255"/>
      <c r="F72" s="255"/>
      <c r="G72" s="255"/>
      <c r="H72" s="255"/>
      <c r="I72" s="255"/>
      <c r="J72" s="255"/>
      <c r="K72" s="255"/>
      <c r="L72" s="255"/>
      <c r="M72" s="255"/>
      <c r="N72" s="255"/>
      <c r="O72" s="255"/>
      <c r="P72" s="255"/>
      <c r="Q72" s="255"/>
      <c r="R72" s="255"/>
      <c r="S72" s="255"/>
      <c r="T72" s="255"/>
      <c r="U72" s="255"/>
      <c r="V72" s="255"/>
      <c r="W72" s="255"/>
      <c r="X72" s="255"/>
      <c r="Y72" s="255"/>
      <c r="Z72" s="255"/>
    </row>
    <row r="73" spans="2:26" s="254" customFormat="1">
      <c r="B73" s="255"/>
      <c r="E73" s="255"/>
      <c r="F73" s="255"/>
      <c r="G73" s="255"/>
      <c r="H73" s="255"/>
      <c r="I73" s="255"/>
      <c r="J73" s="255"/>
      <c r="K73" s="255"/>
      <c r="L73" s="255"/>
      <c r="M73" s="255"/>
      <c r="N73" s="255"/>
      <c r="O73" s="255"/>
      <c r="P73" s="255"/>
      <c r="Q73" s="255"/>
      <c r="R73" s="255"/>
      <c r="S73" s="255"/>
      <c r="T73" s="255"/>
      <c r="U73" s="255"/>
      <c r="V73" s="255"/>
      <c r="W73" s="255"/>
      <c r="X73" s="255"/>
      <c r="Y73" s="255"/>
      <c r="Z73" s="255"/>
    </row>
    <row r="74" spans="2:26" s="254" customFormat="1">
      <c r="B74" s="255"/>
      <c r="E74" s="255"/>
      <c r="F74" s="255"/>
      <c r="G74" s="255"/>
      <c r="H74" s="255"/>
      <c r="I74" s="255"/>
      <c r="J74" s="255"/>
      <c r="K74" s="255"/>
      <c r="L74" s="255"/>
      <c r="M74" s="255"/>
      <c r="N74" s="255"/>
      <c r="O74" s="255"/>
      <c r="P74" s="255"/>
      <c r="Q74" s="255"/>
      <c r="R74" s="255"/>
      <c r="S74" s="255"/>
      <c r="T74" s="255"/>
      <c r="U74" s="255"/>
      <c r="V74" s="255"/>
      <c r="W74" s="255"/>
      <c r="X74" s="255"/>
      <c r="Y74" s="255"/>
      <c r="Z74" s="255"/>
    </row>
    <row r="75" spans="2:26" s="254" customFormat="1">
      <c r="B75" s="255"/>
      <c r="E75" s="255"/>
      <c r="F75" s="255"/>
      <c r="G75" s="255"/>
      <c r="H75" s="255"/>
      <c r="I75" s="255"/>
      <c r="J75" s="255"/>
      <c r="K75" s="255"/>
      <c r="L75" s="255"/>
      <c r="M75" s="255"/>
      <c r="N75" s="255"/>
      <c r="O75" s="255"/>
      <c r="P75" s="255"/>
      <c r="Q75" s="255"/>
      <c r="R75" s="255"/>
      <c r="S75" s="255"/>
      <c r="T75" s="255"/>
      <c r="U75" s="255"/>
      <c r="V75" s="255"/>
      <c r="W75" s="255"/>
      <c r="X75" s="255"/>
      <c r="Y75" s="255"/>
      <c r="Z75" s="255"/>
    </row>
    <row r="76" spans="2:26" s="254" customFormat="1">
      <c r="B76" s="255"/>
      <c r="E76" s="255"/>
      <c r="F76" s="255"/>
      <c r="G76" s="255"/>
      <c r="H76" s="255"/>
      <c r="I76" s="255"/>
      <c r="J76" s="255"/>
      <c r="K76" s="255"/>
      <c r="L76" s="255"/>
      <c r="M76" s="255"/>
      <c r="N76" s="255"/>
      <c r="O76" s="255"/>
      <c r="P76" s="255"/>
      <c r="Q76" s="255"/>
      <c r="R76" s="255"/>
      <c r="S76" s="255"/>
      <c r="T76" s="255"/>
      <c r="U76" s="255"/>
      <c r="V76" s="255"/>
      <c r="W76" s="255"/>
      <c r="X76" s="255"/>
      <c r="Y76" s="255"/>
      <c r="Z76" s="255"/>
    </row>
    <row r="77" spans="2:26" s="254" customFormat="1">
      <c r="B77" s="255"/>
      <c r="E77" s="255"/>
      <c r="F77" s="255"/>
      <c r="G77" s="255"/>
      <c r="H77" s="255"/>
      <c r="I77" s="255"/>
      <c r="J77" s="255"/>
      <c r="K77" s="255"/>
      <c r="L77" s="255"/>
      <c r="M77" s="255"/>
      <c r="N77" s="255"/>
      <c r="O77" s="255"/>
      <c r="P77" s="255"/>
      <c r="Q77" s="255"/>
      <c r="R77" s="255"/>
      <c r="S77" s="255"/>
      <c r="T77" s="255"/>
      <c r="U77" s="255"/>
      <c r="V77" s="255"/>
      <c r="W77" s="255"/>
      <c r="X77" s="255"/>
      <c r="Y77" s="255"/>
      <c r="Z77" s="255"/>
    </row>
    <row r="78" spans="2:26" s="254" customFormat="1">
      <c r="B78" s="255"/>
      <c r="E78" s="255"/>
      <c r="F78" s="255"/>
      <c r="G78" s="255"/>
      <c r="H78" s="255"/>
      <c r="I78" s="255"/>
      <c r="J78" s="255"/>
      <c r="K78" s="255"/>
      <c r="L78" s="255"/>
      <c r="M78" s="255"/>
      <c r="N78" s="255"/>
      <c r="O78" s="255"/>
      <c r="P78" s="255"/>
      <c r="Q78" s="255"/>
      <c r="R78" s="255"/>
      <c r="S78" s="255"/>
      <c r="T78" s="255"/>
      <c r="U78" s="255"/>
      <c r="V78" s="255"/>
      <c r="W78" s="255"/>
      <c r="X78" s="255"/>
      <c r="Y78" s="255"/>
      <c r="Z78" s="255"/>
    </row>
    <row r="79" spans="2:26" s="254" customFormat="1">
      <c r="B79" s="255"/>
      <c r="E79" s="255"/>
      <c r="F79" s="255"/>
      <c r="G79" s="255"/>
      <c r="H79" s="255"/>
      <c r="I79" s="255"/>
      <c r="J79" s="255"/>
      <c r="K79" s="255"/>
      <c r="L79" s="255"/>
      <c r="M79" s="255"/>
      <c r="N79" s="255"/>
      <c r="O79" s="255"/>
      <c r="P79" s="255"/>
      <c r="Q79" s="255"/>
      <c r="R79" s="255"/>
      <c r="S79" s="255"/>
      <c r="T79" s="255"/>
      <c r="U79" s="255"/>
      <c r="V79" s="255"/>
      <c r="W79" s="255"/>
      <c r="X79" s="255"/>
      <c r="Y79" s="255"/>
      <c r="Z79" s="255"/>
    </row>
    <row r="80" spans="2:26" s="254" customFormat="1">
      <c r="B80" s="255"/>
      <c r="E80" s="255"/>
      <c r="F80" s="255"/>
      <c r="G80" s="255"/>
      <c r="H80" s="255"/>
      <c r="I80" s="255"/>
      <c r="J80" s="255"/>
      <c r="K80" s="255"/>
      <c r="L80" s="255"/>
      <c r="M80" s="255"/>
      <c r="N80" s="255"/>
      <c r="O80" s="255"/>
      <c r="P80" s="255"/>
      <c r="Q80" s="255"/>
      <c r="R80" s="255"/>
      <c r="S80" s="255"/>
      <c r="T80" s="255"/>
      <c r="U80" s="255"/>
      <c r="V80" s="255"/>
      <c r="W80" s="255"/>
      <c r="X80" s="255"/>
      <c r="Y80" s="255"/>
      <c r="Z80" s="255"/>
    </row>
    <row r="81" spans="2:26" s="254" customFormat="1">
      <c r="B81" s="255"/>
      <c r="E81" s="255"/>
      <c r="F81" s="255"/>
      <c r="G81" s="255"/>
      <c r="H81" s="255"/>
      <c r="I81" s="255"/>
      <c r="J81" s="255"/>
      <c r="K81" s="255"/>
      <c r="L81" s="255"/>
      <c r="M81" s="255"/>
      <c r="N81" s="255"/>
      <c r="O81" s="255"/>
      <c r="P81" s="255"/>
      <c r="Q81" s="255"/>
      <c r="R81" s="255"/>
      <c r="S81" s="255"/>
      <c r="T81" s="255"/>
      <c r="U81" s="255"/>
      <c r="V81" s="255"/>
      <c r="W81" s="255"/>
      <c r="X81" s="255"/>
      <c r="Y81" s="255"/>
      <c r="Z81" s="255"/>
    </row>
    <row r="82" spans="2:26" s="254" customFormat="1">
      <c r="B82" s="255"/>
      <c r="E82" s="255"/>
      <c r="F82" s="255"/>
      <c r="G82" s="255"/>
      <c r="H82" s="255"/>
      <c r="I82" s="255"/>
      <c r="J82" s="255"/>
      <c r="K82" s="255"/>
      <c r="L82" s="255"/>
      <c r="M82" s="255"/>
      <c r="N82" s="255"/>
      <c r="O82" s="255"/>
      <c r="P82" s="255"/>
      <c r="Q82" s="255"/>
      <c r="R82" s="255"/>
      <c r="S82" s="255"/>
      <c r="T82" s="255"/>
      <c r="U82" s="255"/>
      <c r="V82" s="255"/>
      <c r="W82" s="255"/>
      <c r="X82" s="255"/>
      <c r="Y82" s="255"/>
      <c r="Z82" s="255"/>
    </row>
    <row r="83" spans="2:26" s="254" customFormat="1">
      <c r="B83" s="255"/>
      <c r="E83" s="255"/>
      <c r="F83" s="255"/>
      <c r="G83" s="255"/>
      <c r="H83" s="255"/>
      <c r="I83" s="255"/>
      <c r="J83" s="255"/>
      <c r="K83" s="255"/>
      <c r="L83" s="255"/>
      <c r="M83" s="255"/>
      <c r="N83" s="255"/>
      <c r="O83" s="255"/>
      <c r="P83" s="255"/>
      <c r="Q83" s="255"/>
      <c r="R83" s="255"/>
      <c r="S83" s="255"/>
      <c r="T83" s="255"/>
      <c r="U83" s="255"/>
      <c r="V83" s="255"/>
      <c r="W83" s="255"/>
      <c r="X83" s="255"/>
      <c r="Y83" s="255"/>
      <c r="Z83" s="255"/>
    </row>
    <row r="84" spans="2:26" s="254" customFormat="1">
      <c r="B84" s="255"/>
      <c r="E84" s="255"/>
      <c r="F84" s="255"/>
      <c r="G84" s="255"/>
      <c r="H84" s="255"/>
      <c r="I84" s="255"/>
      <c r="J84" s="255"/>
      <c r="K84" s="255"/>
      <c r="L84" s="255"/>
      <c r="M84" s="255"/>
      <c r="N84" s="255"/>
      <c r="O84" s="255"/>
      <c r="P84" s="255"/>
      <c r="Q84" s="255"/>
      <c r="R84" s="255"/>
      <c r="S84" s="255"/>
      <c r="T84" s="255"/>
      <c r="U84" s="255"/>
      <c r="V84" s="255"/>
      <c r="W84" s="255"/>
      <c r="X84" s="255"/>
      <c r="Y84" s="255"/>
      <c r="Z84" s="255"/>
    </row>
    <row r="85" spans="2:26" s="254" customFormat="1">
      <c r="B85" s="255"/>
      <c r="E85" s="255"/>
      <c r="F85" s="255"/>
      <c r="G85" s="255"/>
      <c r="H85" s="255"/>
      <c r="I85" s="255"/>
      <c r="J85" s="255"/>
      <c r="K85" s="255"/>
      <c r="L85" s="255"/>
      <c r="M85" s="255"/>
      <c r="N85" s="255"/>
      <c r="O85" s="255"/>
      <c r="P85" s="255"/>
      <c r="Q85" s="255"/>
      <c r="R85" s="255"/>
      <c r="S85" s="255"/>
      <c r="T85" s="255"/>
      <c r="U85" s="255"/>
      <c r="V85" s="255"/>
      <c r="W85" s="255"/>
      <c r="X85" s="255"/>
      <c r="Y85" s="255"/>
      <c r="Z85" s="255"/>
    </row>
    <row r="86" spans="2:26" s="254" customFormat="1">
      <c r="B86" s="255"/>
      <c r="E86" s="255"/>
      <c r="F86" s="255"/>
      <c r="G86" s="255"/>
      <c r="H86" s="255"/>
      <c r="I86" s="255"/>
      <c r="J86" s="255"/>
      <c r="K86" s="255"/>
      <c r="L86" s="255"/>
      <c r="M86" s="255"/>
      <c r="N86" s="255"/>
      <c r="O86" s="255"/>
      <c r="P86" s="255"/>
      <c r="Q86" s="255"/>
      <c r="R86" s="255"/>
      <c r="S86" s="255"/>
      <c r="T86" s="255"/>
      <c r="U86" s="255"/>
      <c r="V86" s="255"/>
      <c r="W86" s="255"/>
      <c r="X86" s="255"/>
      <c r="Y86" s="255"/>
      <c r="Z86" s="255"/>
    </row>
    <row r="87" spans="2:26" s="254" customFormat="1">
      <c r="B87" s="255"/>
      <c r="E87" s="255"/>
      <c r="F87" s="255"/>
      <c r="G87" s="255"/>
      <c r="H87" s="255"/>
      <c r="I87" s="255"/>
      <c r="J87" s="255"/>
      <c r="K87" s="255"/>
      <c r="L87" s="255"/>
      <c r="M87" s="255"/>
      <c r="N87" s="255"/>
      <c r="O87" s="255"/>
      <c r="P87" s="255"/>
      <c r="Q87" s="255"/>
      <c r="R87" s="255"/>
      <c r="S87" s="255"/>
      <c r="T87" s="255"/>
      <c r="U87" s="255"/>
      <c r="V87" s="255"/>
      <c r="W87" s="255"/>
      <c r="X87" s="255"/>
      <c r="Y87" s="255"/>
      <c r="Z87" s="255"/>
    </row>
    <row r="88" spans="2:26" s="254" customFormat="1">
      <c r="B88" s="255"/>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2:26" s="254" customFormat="1">
      <c r="B89" s="255"/>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2:26" s="254" customFormat="1">
      <c r="B90" s="255"/>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2:26" s="254" customFormat="1">
      <c r="B91" s="255"/>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2:26" s="254" customFormat="1">
      <c r="B92" s="255"/>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2:26" s="254" customFormat="1">
      <c r="B93" s="255"/>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2:26" s="254" customFormat="1">
      <c r="B94" s="255"/>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2:26" s="254" customFormat="1">
      <c r="B95" s="255"/>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2:26" s="254" customFormat="1">
      <c r="B96" s="255"/>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2:26" s="254" customFormat="1">
      <c r="B97" s="255"/>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2:26" s="254" customFormat="1">
      <c r="B98" s="255"/>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2:26" s="254" customFormat="1">
      <c r="B99" s="255"/>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2:26" s="254" customFormat="1">
      <c r="B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2:26" s="254" customFormat="1">
      <c r="B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row r="102" spans="2:26" s="254" customFormat="1">
      <c r="B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row>
    <row r="103" spans="2:26" s="254" customFormat="1">
      <c r="B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row>
    <row r="104" spans="2:26" s="254" customFormat="1">
      <c r="B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row>
    <row r="105" spans="2:26" s="254" customFormat="1">
      <c r="B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row>
    <row r="106" spans="2:26" s="254" customFormat="1">
      <c r="B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row>
    <row r="107" spans="2:26" s="254" customFormat="1">
      <c r="B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row>
    <row r="108" spans="2:26" s="254" customFormat="1">
      <c r="B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row>
    <row r="109" spans="2:26" s="254" customFormat="1">
      <c r="B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row>
    <row r="110" spans="2:26" s="254" customFormat="1">
      <c r="B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row>
    <row r="111" spans="2:26" s="254" customFormat="1">
      <c r="B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row>
    <row r="112" spans="2:26" s="254" customFormat="1">
      <c r="B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row>
    <row r="113" spans="2:26" s="254" customFormat="1">
      <c r="B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row>
    <row r="114" spans="2:26" s="254" customFormat="1">
      <c r="B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row>
    <row r="115" spans="2:26" s="254" customFormat="1">
      <c r="B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row>
    <row r="116" spans="2:26" s="254" customFormat="1">
      <c r="B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row>
    <row r="117" spans="2:26" s="254" customFormat="1">
      <c r="B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row>
    <row r="118" spans="2:26" s="254" customFormat="1">
      <c r="B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row>
    <row r="119" spans="2:26" s="254" customFormat="1">
      <c r="B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row>
    <row r="120" spans="2:26" s="254" customFormat="1">
      <c r="B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row>
    <row r="121" spans="2:26" s="254" customFormat="1">
      <c r="B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row>
    <row r="122" spans="2:26" s="254" customFormat="1">
      <c r="B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row>
    <row r="123" spans="2:26" s="254" customFormat="1">
      <c r="B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row>
    <row r="124" spans="2:26" s="254" customFormat="1">
      <c r="B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row>
    <row r="125" spans="2:26" s="254" customFormat="1">
      <c r="B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row>
    <row r="126" spans="2:26" s="254" customFormat="1">
      <c r="B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row>
    <row r="127" spans="2:26" s="254" customFormat="1">
      <c r="B127" s="255"/>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row>
    <row r="128" spans="2:26" s="254" customFormat="1">
      <c r="B128" s="255"/>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row>
    <row r="129" spans="2:26" s="254" customFormat="1">
      <c r="B129" s="255"/>
      <c r="E129" s="255"/>
      <c r="F129" s="255"/>
      <c r="G129" s="255"/>
      <c r="H129" s="255"/>
      <c r="I129" s="255"/>
      <c r="J129" s="255"/>
      <c r="K129" s="255"/>
      <c r="L129" s="255"/>
      <c r="M129" s="255"/>
      <c r="N129" s="255"/>
      <c r="O129" s="255"/>
      <c r="P129" s="255"/>
      <c r="Q129" s="255"/>
      <c r="R129" s="255"/>
      <c r="S129" s="255"/>
      <c r="T129" s="255"/>
      <c r="U129" s="255"/>
      <c r="V129" s="255"/>
      <c r="W129" s="255"/>
      <c r="X129" s="255"/>
      <c r="Y129" s="255"/>
      <c r="Z129" s="255"/>
    </row>
    <row r="130" spans="2:26" s="254" customFormat="1">
      <c r="B130" s="255"/>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row>
    <row r="131" spans="2:26" s="254" customFormat="1">
      <c r="B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row>
    <row r="132" spans="2:26" s="254" customFormat="1">
      <c r="B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row>
    <row r="133" spans="2:26" s="254" customFormat="1">
      <c r="B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row>
    <row r="134" spans="2:26" s="254" customFormat="1">
      <c r="B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row>
    <row r="135" spans="2:26" s="254" customFormat="1">
      <c r="B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row>
    <row r="136" spans="2:26" s="254" customFormat="1">
      <c r="B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row>
    <row r="137" spans="2:26" s="254" customFormat="1">
      <c r="B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row>
    <row r="138" spans="2:26" s="254" customFormat="1">
      <c r="B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row>
    <row r="139" spans="2:26" s="254" customFormat="1">
      <c r="B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row>
    <row r="140" spans="2:26" s="254" customFormat="1">
      <c r="B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row>
    <row r="141" spans="2:26" s="254" customFormat="1">
      <c r="B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row>
    <row r="142" spans="2:26" s="254" customFormat="1">
      <c r="B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row>
    <row r="143" spans="2:26" s="254" customFormat="1">
      <c r="B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row>
    <row r="144" spans="2:26" s="254" customFormat="1">
      <c r="B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row>
    <row r="145" spans="2:26" s="254" customFormat="1">
      <c r="B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row>
    <row r="146" spans="2:26" s="254" customFormat="1">
      <c r="B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row>
    <row r="147" spans="2:26" s="254" customFormat="1">
      <c r="B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row>
    <row r="148" spans="2:26" s="254" customFormat="1">
      <c r="B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row>
    <row r="149" spans="2:26" s="254" customFormat="1">
      <c r="B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row>
    <row r="150" spans="2:26" s="254" customFormat="1">
      <c r="B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row>
    <row r="151" spans="2:26" s="254" customFormat="1">
      <c r="B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row>
    <row r="152" spans="2:26" s="254" customFormat="1">
      <c r="B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row>
    <row r="153" spans="2:26" s="254" customFormat="1">
      <c r="B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row>
    <row r="154" spans="2:26" s="254" customFormat="1">
      <c r="B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row>
    <row r="155" spans="2:26" s="254" customFormat="1">
      <c r="B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row>
    <row r="156" spans="2:26" s="254" customFormat="1">
      <c r="B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row>
    <row r="157" spans="2:26" s="254" customFormat="1">
      <c r="B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row>
    <row r="158" spans="2:26" s="254" customFormat="1">
      <c r="B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row>
    <row r="159" spans="2:26" s="254" customFormat="1">
      <c r="B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row>
    <row r="160" spans="2:26" s="254" customFormat="1">
      <c r="B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row>
    <row r="161" spans="2:26" s="254" customFormat="1">
      <c r="B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row>
    <row r="162" spans="2:26" s="254" customFormat="1">
      <c r="B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row>
    <row r="163" spans="2:26" s="254" customFormat="1">
      <c r="B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row>
    <row r="164" spans="2:26" s="254" customFormat="1">
      <c r="B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row>
    <row r="165" spans="2:26" s="254" customFormat="1">
      <c r="B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row>
    <row r="166" spans="2:26" s="254" customFormat="1">
      <c r="B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row>
    <row r="167" spans="2:26" s="254" customFormat="1">
      <c r="B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row>
    <row r="168" spans="2:26" s="254" customFormat="1">
      <c r="B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row>
    <row r="169" spans="2:26" s="254" customFormat="1">
      <c r="B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row>
    <row r="170" spans="2:26" s="254" customFormat="1">
      <c r="B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row>
    <row r="171" spans="2:26" s="254" customFormat="1">
      <c r="B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row>
    <row r="172" spans="2:26" s="254" customFormat="1">
      <c r="B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row>
    <row r="173" spans="2:26" s="254" customFormat="1">
      <c r="B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row>
    <row r="174" spans="2:26" s="254" customFormat="1">
      <c r="B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row>
    <row r="175" spans="2:26" s="254" customFormat="1">
      <c r="B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row>
    <row r="176" spans="2:26" s="254" customFormat="1">
      <c r="B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row>
    <row r="177" spans="2:26" s="254" customFormat="1">
      <c r="B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row>
    <row r="178" spans="2:26" s="254" customFormat="1">
      <c r="B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row>
    <row r="179" spans="2:26" s="254" customFormat="1">
      <c r="B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row>
    <row r="180" spans="2:26" s="254" customFormat="1">
      <c r="B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row>
    <row r="181" spans="2:26" s="254" customFormat="1">
      <c r="B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row>
    <row r="182" spans="2:26" s="254" customFormat="1">
      <c r="B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row>
    <row r="183" spans="2:26" s="254" customFormat="1">
      <c r="B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row>
    <row r="184" spans="2:26" s="254" customFormat="1">
      <c r="B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row>
    <row r="185" spans="2:26" s="254" customFormat="1">
      <c r="B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row>
    <row r="186" spans="2:26" s="254" customFormat="1">
      <c r="B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row>
    <row r="187" spans="2:26" s="254" customFormat="1">
      <c r="B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row>
    <row r="188" spans="2:26" s="254" customFormat="1">
      <c r="B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row>
    <row r="189" spans="2:26" s="254" customFormat="1">
      <c r="B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row>
    <row r="190" spans="2:26" s="254" customFormat="1">
      <c r="B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row>
    <row r="191" spans="2:26" s="254" customFormat="1">
      <c r="B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row>
    <row r="192" spans="2:26" s="254" customFormat="1">
      <c r="B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row>
    <row r="193" spans="2:26" s="254" customFormat="1">
      <c r="B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row>
    <row r="194" spans="2:26" s="254" customFormat="1">
      <c r="B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row>
    <row r="195" spans="2:26" s="254" customFormat="1">
      <c r="B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row>
    <row r="196" spans="2:26" s="254" customFormat="1">
      <c r="B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row>
    <row r="197" spans="2:26" s="254" customFormat="1">
      <c r="B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row>
    <row r="198" spans="2:26" s="254" customFormat="1">
      <c r="B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row>
    <row r="199" spans="2:26" s="254" customFormat="1">
      <c r="B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row>
    <row r="200" spans="2:26" s="254" customFormat="1">
      <c r="B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row>
    <row r="201" spans="2:26" s="254" customFormat="1">
      <c r="B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row>
    <row r="202" spans="2:26" s="254" customFormat="1">
      <c r="B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row>
    <row r="203" spans="2:26" s="254" customFormat="1">
      <c r="B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row>
    <row r="204" spans="2:26" s="254" customFormat="1">
      <c r="B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row>
    <row r="205" spans="2:26" s="254" customFormat="1">
      <c r="B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row>
    <row r="206" spans="2:26" s="254" customFormat="1">
      <c r="B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row>
    <row r="207" spans="2:26" s="254" customFormat="1">
      <c r="B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row>
    <row r="208" spans="2:26" s="254" customFormat="1">
      <c r="B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row>
    <row r="209" spans="2:26" s="254" customFormat="1">
      <c r="B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row>
    <row r="210" spans="2:26" s="254" customFormat="1">
      <c r="B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row>
    <row r="211" spans="2:26" s="254" customFormat="1">
      <c r="B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row>
    <row r="212" spans="2:26" s="254" customFormat="1">
      <c r="B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row>
    <row r="213" spans="2:26" s="254" customFormat="1">
      <c r="B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row>
    <row r="214" spans="2:26" s="254" customFormat="1">
      <c r="B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row>
    <row r="215" spans="2:26" s="254" customFormat="1">
      <c r="B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row>
    <row r="216" spans="2:26" s="254" customFormat="1">
      <c r="B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row>
    <row r="217" spans="2:26" s="254" customFormat="1">
      <c r="B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row>
    <row r="218" spans="2:26" s="254" customFormat="1">
      <c r="B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row>
    <row r="219" spans="2:26" s="254" customFormat="1">
      <c r="B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row>
    <row r="220" spans="2:26" s="254" customFormat="1">
      <c r="B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row>
    <row r="221" spans="2:26" s="254" customFormat="1">
      <c r="B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row>
    <row r="222" spans="2:26" s="254" customFormat="1">
      <c r="B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row>
    <row r="223" spans="2:26" s="254" customFormat="1">
      <c r="B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row>
    <row r="224" spans="2:26" s="254" customFormat="1">
      <c r="B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row>
    <row r="225" spans="2:26" s="254" customFormat="1">
      <c r="B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row>
    <row r="226" spans="2:26" s="254" customFormat="1">
      <c r="B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row>
    <row r="227" spans="2:26" s="254" customFormat="1">
      <c r="B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row>
    <row r="228" spans="2:26" s="254" customFormat="1">
      <c r="B228" s="255"/>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row>
    <row r="229" spans="2:26" s="254" customFormat="1">
      <c r="B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row>
    <row r="230" spans="2:26" s="254" customFormat="1">
      <c r="B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row>
    <row r="231" spans="2:26" s="254" customFormat="1">
      <c r="B231" s="255"/>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row>
    <row r="232" spans="2:26" s="254" customFormat="1">
      <c r="B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row>
    <row r="233" spans="2:26" s="254" customFormat="1">
      <c r="B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row>
    <row r="234" spans="2:26" s="254" customFormat="1">
      <c r="B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row>
    <row r="235" spans="2:26" s="254" customFormat="1">
      <c r="B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row>
    <row r="236" spans="2:26" s="254" customFormat="1">
      <c r="B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row>
    <row r="237" spans="2:26" s="254" customFormat="1">
      <c r="B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row>
    <row r="238" spans="2:26" s="254" customFormat="1">
      <c r="B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row>
    <row r="239" spans="2:26" s="254" customFormat="1">
      <c r="B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row>
    <row r="240" spans="2:26" s="254" customFormat="1">
      <c r="B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row>
    <row r="241" spans="2:26" s="254" customFormat="1">
      <c r="B241" s="255"/>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row>
    <row r="242" spans="2:26" s="254" customFormat="1">
      <c r="B242" s="255"/>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row>
    <row r="243" spans="2:26" s="254" customFormat="1">
      <c r="B243" s="255"/>
      <c r="E243" s="255"/>
      <c r="F243" s="255"/>
      <c r="G243" s="255"/>
      <c r="H243" s="255"/>
      <c r="I243" s="255"/>
      <c r="J243" s="255"/>
      <c r="K243" s="255"/>
      <c r="L243" s="255"/>
      <c r="M243" s="255"/>
      <c r="N243" s="255"/>
      <c r="O243" s="255"/>
      <c r="P243" s="255"/>
      <c r="Q243" s="255"/>
      <c r="R243" s="255"/>
      <c r="S243" s="255"/>
      <c r="T243" s="255"/>
      <c r="U243" s="255"/>
      <c r="V243" s="255"/>
      <c r="W243" s="255"/>
      <c r="X243" s="255"/>
      <c r="Y243" s="255"/>
      <c r="Z243" s="255"/>
    </row>
    <row r="244" spans="2:26" s="254" customFormat="1">
      <c r="B244" s="255"/>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row>
    <row r="245" spans="2:26" s="254" customFormat="1">
      <c r="B245" s="255"/>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row>
    <row r="246" spans="2:26" s="254" customFormat="1">
      <c r="B246" s="255"/>
      <c r="E246" s="255"/>
      <c r="F246" s="255"/>
      <c r="G246" s="255"/>
      <c r="H246" s="255"/>
      <c r="I246" s="255"/>
      <c r="J246" s="255"/>
      <c r="K246" s="255"/>
      <c r="L246" s="255"/>
      <c r="M246" s="255"/>
      <c r="N246" s="255"/>
      <c r="O246" s="255"/>
      <c r="P246" s="255"/>
      <c r="Q246" s="255"/>
      <c r="R246" s="255"/>
      <c r="S246" s="255"/>
      <c r="T246" s="255"/>
      <c r="U246" s="255"/>
      <c r="V246" s="255"/>
      <c r="W246" s="255"/>
      <c r="X246" s="255"/>
      <c r="Y246" s="255"/>
      <c r="Z246" s="255"/>
    </row>
    <row r="247" spans="2:26" s="254" customFormat="1">
      <c r="B247" s="255"/>
      <c r="E247" s="255"/>
      <c r="F247" s="255"/>
      <c r="G247" s="255"/>
      <c r="H247" s="255"/>
      <c r="I247" s="255"/>
      <c r="J247" s="255"/>
      <c r="K247" s="255"/>
      <c r="L247" s="255"/>
      <c r="M247" s="255"/>
      <c r="N247" s="255"/>
      <c r="O247" s="255"/>
      <c r="P247" s="255"/>
      <c r="Q247" s="255"/>
      <c r="R247" s="255"/>
      <c r="S247" s="255"/>
      <c r="T247" s="255"/>
      <c r="U247" s="255"/>
      <c r="V247" s="255"/>
      <c r="W247" s="255"/>
      <c r="X247" s="255"/>
      <c r="Y247" s="255"/>
      <c r="Z247" s="255"/>
    </row>
    <row r="248" spans="2:26" s="254" customFormat="1">
      <c r="B248" s="255"/>
      <c r="E248" s="255"/>
      <c r="F248" s="255"/>
      <c r="G248" s="255"/>
      <c r="H248" s="255"/>
      <c r="I248" s="255"/>
      <c r="J248" s="255"/>
      <c r="K248" s="255"/>
      <c r="L248" s="255"/>
      <c r="M248" s="255"/>
      <c r="N248" s="255"/>
      <c r="O248" s="255"/>
      <c r="P248" s="255"/>
      <c r="Q248" s="255"/>
      <c r="R248" s="255"/>
      <c r="S248" s="255"/>
      <c r="T248" s="255"/>
      <c r="U248" s="255"/>
      <c r="V248" s="255"/>
      <c r="W248" s="255"/>
      <c r="X248" s="255"/>
      <c r="Y248" s="255"/>
      <c r="Z248" s="255"/>
    </row>
    <row r="249" spans="2:26" s="254" customFormat="1">
      <c r="B249" s="255"/>
      <c r="E249" s="255"/>
      <c r="F249" s="255"/>
      <c r="G249" s="255"/>
      <c r="H249" s="255"/>
      <c r="I249" s="255"/>
      <c r="J249" s="255"/>
      <c r="K249" s="255"/>
      <c r="L249" s="255"/>
      <c r="M249" s="255"/>
      <c r="N249" s="255"/>
      <c r="O249" s="255"/>
      <c r="P249" s="255"/>
      <c r="Q249" s="255"/>
      <c r="R249" s="255"/>
      <c r="S249" s="255"/>
      <c r="T249" s="255"/>
      <c r="U249" s="255"/>
      <c r="V249" s="255"/>
      <c r="W249" s="255"/>
      <c r="X249" s="255"/>
      <c r="Y249" s="255"/>
      <c r="Z249" s="255"/>
    </row>
    <row r="250" spans="2:26" s="254" customFormat="1">
      <c r="B250" s="255"/>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row>
    <row r="251" spans="2:26" s="254" customFormat="1">
      <c r="B251" s="255"/>
      <c r="E251" s="255"/>
      <c r="F251" s="255"/>
      <c r="G251" s="255"/>
      <c r="H251" s="255"/>
      <c r="I251" s="255"/>
      <c r="J251" s="255"/>
      <c r="K251" s="255"/>
      <c r="L251" s="255"/>
      <c r="M251" s="255"/>
      <c r="N251" s="255"/>
      <c r="O251" s="255"/>
      <c r="P251" s="255"/>
      <c r="Q251" s="255"/>
      <c r="R251" s="255"/>
      <c r="S251" s="255"/>
      <c r="T251" s="255"/>
      <c r="U251" s="255"/>
      <c r="V251" s="255"/>
      <c r="W251" s="255"/>
      <c r="X251" s="255"/>
      <c r="Y251" s="255"/>
      <c r="Z251" s="255"/>
    </row>
    <row r="252" spans="2:26" s="254" customFormat="1">
      <c r="B252" s="255"/>
      <c r="E252" s="255"/>
      <c r="F252" s="255"/>
      <c r="G252" s="255"/>
      <c r="H252" s="255"/>
      <c r="I252" s="255"/>
      <c r="J252" s="255"/>
      <c r="K252" s="255"/>
      <c r="L252" s="255"/>
      <c r="M252" s="255"/>
      <c r="N252" s="255"/>
      <c r="O252" s="255"/>
      <c r="P252" s="255"/>
      <c r="Q252" s="255"/>
      <c r="R252" s="255"/>
      <c r="S252" s="255"/>
      <c r="T252" s="255"/>
      <c r="U252" s="255"/>
      <c r="V252" s="255"/>
      <c r="W252" s="255"/>
      <c r="X252" s="255"/>
      <c r="Y252" s="255"/>
      <c r="Z252" s="255"/>
    </row>
    <row r="253" spans="2:26" s="254" customFormat="1">
      <c r="B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row>
    <row r="254" spans="2:26" s="254" customFormat="1">
      <c r="B254" s="255"/>
      <c r="E254" s="255"/>
      <c r="F254" s="255"/>
      <c r="G254" s="255"/>
      <c r="H254" s="255"/>
      <c r="I254" s="255"/>
      <c r="J254" s="255"/>
      <c r="K254" s="255"/>
      <c r="L254" s="255"/>
      <c r="M254" s="255"/>
      <c r="N254" s="255"/>
      <c r="O254" s="255"/>
      <c r="P254" s="255"/>
      <c r="Q254" s="255"/>
      <c r="R254" s="255"/>
      <c r="S254" s="255"/>
      <c r="T254" s="255"/>
      <c r="U254" s="255"/>
      <c r="V254" s="255"/>
      <c r="W254" s="255"/>
      <c r="X254" s="255"/>
      <c r="Y254" s="255"/>
      <c r="Z254" s="255"/>
    </row>
    <row r="255" spans="2:26" s="254" customFormat="1">
      <c r="B255" s="255"/>
      <c r="E255" s="255"/>
      <c r="F255" s="255"/>
      <c r="G255" s="255"/>
      <c r="H255" s="255"/>
      <c r="I255" s="255"/>
      <c r="J255" s="255"/>
      <c r="K255" s="255"/>
      <c r="L255" s="255"/>
      <c r="M255" s="255"/>
      <c r="N255" s="255"/>
      <c r="O255" s="255"/>
      <c r="P255" s="255"/>
      <c r="Q255" s="255"/>
      <c r="R255" s="255"/>
      <c r="S255" s="255"/>
      <c r="T255" s="255"/>
      <c r="U255" s="255"/>
      <c r="V255" s="255"/>
      <c r="W255" s="255"/>
      <c r="X255" s="255"/>
      <c r="Y255" s="255"/>
      <c r="Z255" s="255"/>
    </row>
    <row r="256" spans="2:26" s="254" customFormat="1">
      <c r="B256" s="255"/>
      <c r="E256" s="255"/>
      <c r="F256" s="255"/>
      <c r="G256" s="255"/>
      <c r="H256" s="255"/>
      <c r="I256" s="255"/>
      <c r="J256" s="255"/>
      <c r="K256" s="255"/>
      <c r="L256" s="255"/>
      <c r="M256" s="255"/>
      <c r="N256" s="255"/>
      <c r="O256" s="255"/>
      <c r="P256" s="255"/>
      <c r="Q256" s="255"/>
      <c r="R256" s="255"/>
      <c r="S256" s="255"/>
      <c r="T256" s="255"/>
      <c r="U256" s="255"/>
      <c r="V256" s="255"/>
      <c r="W256" s="255"/>
      <c r="X256" s="255"/>
      <c r="Y256" s="255"/>
      <c r="Z256" s="255"/>
    </row>
    <row r="257" spans="2:26" s="254" customFormat="1">
      <c r="B257" s="255"/>
      <c r="E257" s="255"/>
      <c r="F257" s="255"/>
      <c r="G257" s="255"/>
      <c r="H257" s="255"/>
      <c r="I257" s="255"/>
      <c r="J257" s="255"/>
      <c r="K257" s="255"/>
      <c r="L257" s="255"/>
      <c r="M257" s="255"/>
      <c r="N257" s="255"/>
      <c r="O257" s="255"/>
      <c r="P257" s="255"/>
      <c r="Q257" s="255"/>
      <c r="R257" s="255"/>
      <c r="S257" s="255"/>
      <c r="T257" s="255"/>
      <c r="U257" s="255"/>
      <c r="V257" s="255"/>
      <c r="W257" s="255"/>
      <c r="X257" s="255"/>
      <c r="Y257" s="255"/>
      <c r="Z257" s="255"/>
    </row>
    <row r="258" spans="2:26" s="254" customFormat="1">
      <c r="B258" s="255"/>
      <c r="E258" s="255"/>
      <c r="F258" s="255"/>
      <c r="G258" s="255"/>
      <c r="H258" s="255"/>
      <c r="I258" s="255"/>
      <c r="J258" s="255"/>
      <c r="K258" s="255"/>
      <c r="L258" s="255"/>
      <c r="M258" s="255"/>
      <c r="N258" s="255"/>
      <c r="O258" s="255"/>
      <c r="P258" s="255"/>
      <c r="Q258" s="255"/>
      <c r="R258" s="255"/>
      <c r="S258" s="255"/>
      <c r="T258" s="255"/>
      <c r="U258" s="255"/>
      <c r="V258" s="255"/>
      <c r="W258" s="255"/>
      <c r="X258" s="255"/>
      <c r="Y258" s="255"/>
      <c r="Z258" s="255"/>
    </row>
    <row r="259" spans="2:26" s="254" customFormat="1">
      <c r="B259" s="255"/>
      <c r="E259" s="255"/>
      <c r="F259" s="255"/>
      <c r="G259" s="255"/>
      <c r="H259" s="255"/>
      <c r="I259" s="255"/>
      <c r="J259" s="255"/>
      <c r="K259" s="255"/>
      <c r="L259" s="255"/>
      <c r="M259" s="255"/>
      <c r="N259" s="255"/>
      <c r="O259" s="255"/>
      <c r="P259" s="255"/>
      <c r="Q259" s="255"/>
      <c r="R259" s="255"/>
      <c r="S259" s="255"/>
      <c r="T259" s="255"/>
      <c r="U259" s="255"/>
      <c r="V259" s="255"/>
      <c r="W259" s="255"/>
      <c r="X259" s="255"/>
      <c r="Y259" s="255"/>
      <c r="Z259" s="255"/>
    </row>
    <row r="260" spans="2:26" s="254" customFormat="1">
      <c r="B260" s="255"/>
      <c r="E260" s="255"/>
      <c r="F260" s="255"/>
      <c r="G260" s="255"/>
      <c r="H260" s="255"/>
      <c r="I260" s="255"/>
      <c r="J260" s="255"/>
      <c r="K260" s="255"/>
      <c r="L260" s="255"/>
      <c r="M260" s="255"/>
      <c r="N260" s="255"/>
      <c r="O260" s="255"/>
      <c r="P260" s="255"/>
      <c r="Q260" s="255"/>
      <c r="R260" s="255"/>
      <c r="S260" s="255"/>
      <c r="T260" s="255"/>
      <c r="U260" s="255"/>
      <c r="V260" s="255"/>
      <c r="W260" s="255"/>
      <c r="X260" s="255"/>
      <c r="Y260" s="255"/>
      <c r="Z260" s="255"/>
    </row>
    <row r="261" spans="2:26" s="254" customFormat="1">
      <c r="B261" s="255"/>
      <c r="E261" s="255"/>
      <c r="F261" s="255"/>
      <c r="G261" s="255"/>
      <c r="H261" s="255"/>
      <c r="I261" s="255"/>
      <c r="J261" s="255"/>
      <c r="K261" s="255"/>
      <c r="L261" s="255"/>
      <c r="M261" s="255"/>
      <c r="N261" s="255"/>
      <c r="O261" s="255"/>
      <c r="P261" s="255"/>
      <c r="Q261" s="255"/>
      <c r="R261" s="255"/>
      <c r="S261" s="255"/>
      <c r="T261" s="255"/>
      <c r="U261" s="255"/>
      <c r="V261" s="255"/>
      <c r="W261" s="255"/>
      <c r="X261" s="255"/>
      <c r="Y261" s="255"/>
      <c r="Z261" s="255"/>
    </row>
    <row r="262" spans="2:26" s="254" customFormat="1">
      <c r="B262" s="255"/>
      <c r="E262" s="255"/>
      <c r="F262" s="255"/>
      <c r="G262" s="255"/>
      <c r="H262" s="255"/>
      <c r="I262" s="255"/>
      <c r="J262" s="255"/>
      <c r="K262" s="255"/>
      <c r="L262" s="255"/>
      <c r="M262" s="255"/>
      <c r="N262" s="255"/>
      <c r="O262" s="255"/>
      <c r="P262" s="255"/>
      <c r="Q262" s="255"/>
      <c r="R262" s="255"/>
      <c r="S262" s="255"/>
      <c r="T262" s="255"/>
      <c r="U262" s="255"/>
      <c r="V262" s="255"/>
      <c r="W262" s="255"/>
      <c r="X262" s="255"/>
      <c r="Y262" s="255"/>
      <c r="Z262" s="255"/>
    </row>
    <row r="263" spans="2:26" s="254" customFormat="1">
      <c r="B263" s="255"/>
      <c r="E263" s="255"/>
      <c r="F263" s="255"/>
      <c r="G263" s="255"/>
      <c r="H263" s="255"/>
      <c r="I263" s="255"/>
      <c r="J263" s="255"/>
      <c r="K263" s="255"/>
      <c r="L263" s="255"/>
      <c r="M263" s="255"/>
      <c r="N263" s="255"/>
      <c r="O263" s="255"/>
      <c r="P263" s="255"/>
      <c r="Q263" s="255"/>
      <c r="R263" s="255"/>
      <c r="S263" s="255"/>
      <c r="T263" s="255"/>
      <c r="U263" s="255"/>
      <c r="V263" s="255"/>
      <c r="W263" s="255"/>
      <c r="X263" s="255"/>
      <c r="Y263" s="255"/>
      <c r="Z263" s="255"/>
    </row>
    <row r="264" spans="2:26" s="254" customFormat="1">
      <c r="B264" s="255"/>
      <c r="E264" s="255"/>
      <c r="F264" s="255"/>
      <c r="G264" s="255"/>
      <c r="H264" s="255"/>
      <c r="I264" s="255"/>
      <c r="J264" s="255"/>
      <c r="K264" s="255"/>
      <c r="L264" s="255"/>
      <c r="M264" s="255"/>
      <c r="N264" s="255"/>
      <c r="O264" s="255"/>
      <c r="P264" s="255"/>
      <c r="Q264" s="255"/>
      <c r="R264" s="255"/>
      <c r="S264" s="255"/>
      <c r="T264" s="255"/>
      <c r="U264" s="255"/>
      <c r="V264" s="255"/>
      <c r="W264" s="255"/>
      <c r="X264" s="255"/>
      <c r="Y264" s="255"/>
      <c r="Z264" s="255"/>
    </row>
    <row r="265" spans="2:26" s="254" customFormat="1">
      <c r="B265" s="255"/>
      <c r="E265" s="255"/>
      <c r="F265" s="255"/>
      <c r="G265" s="255"/>
      <c r="H265" s="255"/>
      <c r="I265" s="255"/>
      <c r="J265" s="255"/>
      <c r="K265" s="255"/>
      <c r="L265" s="255"/>
      <c r="M265" s="255"/>
      <c r="N265" s="255"/>
      <c r="O265" s="255"/>
      <c r="P265" s="255"/>
      <c r="Q265" s="255"/>
      <c r="R265" s="255"/>
      <c r="S265" s="255"/>
      <c r="T265" s="255"/>
      <c r="U265" s="255"/>
      <c r="V265" s="255"/>
      <c r="W265" s="255"/>
      <c r="X265" s="255"/>
      <c r="Y265" s="255"/>
      <c r="Z265" s="255"/>
    </row>
    <row r="266" spans="2:26" s="254" customFormat="1">
      <c r="B266" s="255"/>
      <c r="E266" s="255"/>
      <c r="F266" s="255"/>
      <c r="G266" s="255"/>
      <c r="H266" s="255"/>
      <c r="I266" s="255"/>
      <c r="J266" s="255"/>
      <c r="K266" s="255"/>
      <c r="L266" s="255"/>
      <c r="M266" s="255"/>
      <c r="N266" s="255"/>
      <c r="O266" s="255"/>
      <c r="P266" s="255"/>
      <c r="Q266" s="255"/>
      <c r="R266" s="255"/>
      <c r="S266" s="255"/>
      <c r="T266" s="255"/>
      <c r="U266" s="255"/>
      <c r="V266" s="255"/>
      <c r="W266" s="255"/>
      <c r="X266" s="255"/>
      <c r="Y266" s="255"/>
      <c r="Z266" s="255"/>
    </row>
    <row r="267" spans="2:26" s="254" customFormat="1">
      <c r="B267" s="255"/>
      <c r="E267" s="255"/>
      <c r="F267" s="255"/>
      <c r="G267" s="255"/>
      <c r="H267" s="255"/>
      <c r="I267" s="255"/>
      <c r="J267" s="255"/>
      <c r="K267" s="255"/>
      <c r="L267" s="255"/>
      <c r="M267" s="255"/>
      <c r="N267" s="255"/>
      <c r="O267" s="255"/>
      <c r="P267" s="255"/>
      <c r="Q267" s="255"/>
      <c r="R267" s="255"/>
      <c r="S267" s="255"/>
      <c r="T267" s="255"/>
      <c r="U267" s="255"/>
      <c r="V267" s="255"/>
      <c r="W267" s="255"/>
      <c r="X267" s="255"/>
      <c r="Y267" s="255"/>
      <c r="Z267" s="255"/>
    </row>
    <row r="268" spans="2:26" s="254" customFormat="1">
      <c r="B268" s="255"/>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row>
    <row r="269" spans="2:26" s="254" customFormat="1">
      <c r="B269" s="255"/>
      <c r="E269" s="255"/>
      <c r="F269" s="255"/>
      <c r="G269" s="255"/>
      <c r="H269" s="255"/>
      <c r="I269" s="255"/>
      <c r="J269" s="255"/>
      <c r="K269" s="255"/>
      <c r="L269" s="255"/>
      <c r="M269" s="255"/>
      <c r="N269" s="255"/>
      <c r="O269" s="255"/>
      <c r="P269" s="255"/>
      <c r="Q269" s="255"/>
      <c r="R269" s="255"/>
      <c r="S269" s="255"/>
      <c r="T269" s="255"/>
      <c r="U269" s="255"/>
      <c r="V269" s="255"/>
      <c r="W269" s="255"/>
      <c r="X269" s="255"/>
      <c r="Y269" s="255"/>
      <c r="Z269" s="255"/>
    </row>
    <row r="270" spans="2:26" s="254" customFormat="1">
      <c r="B270" s="255"/>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row>
    <row r="271" spans="2:26" s="254" customFormat="1">
      <c r="B271" s="255"/>
      <c r="E271" s="255"/>
      <c r="F271" s="255"/>
      <c r="G271" s="255"/>
      <c r="H271" s="255"/>
      <c r="I271" s="255"/>
      <c r="J271" s="255"/>
      <c r="K271" s="255"/>
      <c r="L271" s="255"/>
      <c r="M271" s="255"/>
      <c r="N271" s="255"/>
      <c r="O271" s="255"/>
      <c r="P271" s="255"/>
      <c r="Q271" s="255"/>
      <c r="R271" s="255"/>
      <c r="S271" s="255"/>
      <c r="T271" s="255"/>
      <c r="U271" s="255"/>
      <c r="V271" s="255"/>
      <c r="W271" s="255"/>
      <c r="X271" s="255"/>
      <c r="Y271" s="255"/>
      <c r="Z271" s="255"/>
    </row>
    <row r="272" spans="2:26" s="254" customFormat="1">
      <c r="B272" s="255"/>
      <c r="E272" s="255"/>
      <c r="F272" s="255"/>
      <c r="G272" s="255"/>
      <c r="H272" s="255"/>
      <c r="I272" s="255"/>
      <c r="J272" s="255"/>
      <c r="K272" s="255"/>
      <c r="L272" s="255"/>
      <c r="M272" s="255"/>
      <c r="N272" s="255"/>
      <c r="O272" s="255"/>
      <c r="P272" s="255"/>
      <c r="Q272" s="255"/>
      <c r="R272" s="255"/>
      <c r="S272" s="255"/>
      <c r="T272" s="255"/>
      <c r="U272" s="255"/>
      <c r="V272" s="255"/>
      <c r="W272" s="255"/>
      <c r="X272" s="255"/>
      <c r="Y272" s="255"/>
      <c r="Z272" s="255"/>
    </row>
    <row r="273" spans="2:26" s="254" customFormat="1">
      <c r="B273" s="255"/>
      <c r="E273" s="255"/>
      <c r="F273" s="255"/>
      <c r="G273" s="255"/>
      <c r="H273" s="255"/>
      <c r="I273" s="255"/>
      <c r="J273" s="255"/>
      <c r="K273" s="255"/>
      <c r="L273" s="255"/>
      <c r="M273" s="255"/>
      <c r="N273" s="255"/>
      <c r="O273" s="255"/>
      <c r="P273" s="255"/>
      <c r="Q273" s="255"/>
      <c r="R273" s="255"/>
      <c r="S273" s="255"/>
      <c r="T273" s="255"/>
      <c r="U273" s="255"/>
      <c r="V273" s="255"/>
      <c r="W273" s="255"/>
      <c r="X273" s="255"/>
      <c r="Y273" s="255"/>
      <c r="Z273" s="255"/>
    </row>
    <row r="274" spans="2:26" s="254" customFormat="1">
      <c r="B274" s="255"/>
      <c r="E274" s="255"/>
      <c r="F274" s="255"/>
      <c r="G274" s="255"/>
      <c r="H274" s="255"/>
      <c r="I274" s="255"/>
      <c r="J274" s="255"/>
      <c r="K274" s="255"/>
      <c r="L274" s="255"/>
      <c r="M274" s="255"/>
      <c r="N274" s="255"/>
      <c r="O274" s="255"/>
      <c r="P274" s="255"/>
      <c r="Q274" s="255"/>
      <c r="R274" s="255"/>
      <c r="S274" s="255"/>
      <c r="T274" s="255"/>
      <c r="U274" s="255"/>
      <c r="V274" s="255"/>
      <c r="W274" s="255"/>
      <c r="X274" s="255"/>
      <c r="Y274" s="255"/>
      <c r="Z274" s="255"/>
    </row>
    <row r="275" spans="2:26" s="254" customFormat="1">
      <c r="B275" s="255"/>
      <c r="E275" s="255"/>
      <c r="F275" s="255"/>
      <c r="G275" s="255"/>
      <c r="H275" s="255"/>
      <c r="I275" s="255"/>
      <c r="J275" s="255"/>
      <c r="K275" s="255"/>
      <c r="L275" s="255"/>
      <c r="M275" s="255"/>
      <c r="N275" s="255"/>
      <c r="O275" s="255"/>
      <c r="P275" s="255"/>
      <c r="Q275" s="255"/>
      <c r="R275" s="255"/>
      <c r="S275" s="255"/>
      <c r="T275" s="255"/>
      <c r="U275" s="255"/>
      <c r="V275" s="255"/>
      <c r="W275" s="255"/>
      <c r="X275" s="255"/>
      <c r="Y275" s="255"/>
      <c r="Z275" s="255"/>
    </row>
    <row r="276" spans="2:26" s="254" customFormat="1">
      <c r="B276" s="255"/>
      <c r="E276" s="255"/>
      <c r="F276" s="255"/>
      <c r="G276" s="255"/>
      <c r="H276" s="255"/>
      <c r="I276" s="255"/>
      <c r="J276" s="255"/>
      <c r="K276" s="255"/>
      <c r="L276" s="255"/>
      <c r="M276" s="255"/>
      <c r="N276" s="255"/>
      <c r="O276" s="255"/>
      <c r="P276" s="255"/>
      <c r="Q276" s="255"/>
      <c r="R276" s="255"/>
      <c r="S276" s="255"/>
      <c r="T276" s="255"/>
      <c r="U276" s="255"/>
      <c r="V276" s="255"/>
      <c r="W276" s="255"/>
      <c r="X276" s="255"/>
      <c r="Y276" s="255"/>
      <c r="Z276" s="255"/>
    </row>
    <row r="277" spans="2:26" s="254" customFormat="1">
      <c r="B277" s="255"/>
      <c r="E277" s="255"/>
      <c r="F277" s="255"/>
      <c r="G277" s="255"/>
      <c r="H277" s="255"/>
      <c r="I277" s="255"/>
      <c r="J277" s="255"/>
      <c r="K277" s="255"/>
      <c r="L277" s="255"/>
      <c r="M277" s="255"/>
      <c r="N277" s="255"/>
      <c r="O277" s="255"/>
      <c r="P277" s="255"/>
      <c r="Q277" s="255"/>
      <c r="R277" s="255"/>
      <c r="S277" s="255"/>
      <c r="T277" s="255"/>
      <c r="U277" s="255"/>
      <c r="V277" s="255"/>
      <c r="W277" s="255"/>
      <c r="X277" s="255"/>
      <c r="Y277" s="255"/>
      <c r="Z277" s="255"/>
    </row>
    <row r="278" spans="2:26" s="254" customFormat="1">
      <c r="B278" s="255"/>
      <c r="E278" s="255"/>
      <c r="F278" s="255"/>
      <c r="G278" s="255"/>
      <c r="H278" s="255"/>
      <c r="I278" s="255"/>
      <c r="J278" s="255"/>
      <c r="K278" s="255"/>
      <c r="L278" s="255"/>
      <c r="M278" s="255"/>
      <c r="N278" s="255"/>
      <c r="O278" s="255"/>
      <c r="P278" s="255"/>
      <c r="Q278" s="255"/>
      <c r="R278" s="255"/>
      <c r="S278" s="255"/>
      <c r="T278" s="255"/>
      <c r="U278" s="255"/>
      <c r="V278" s="255"/>
      <c r="W278" s="255"/>
      <c r="X278" s="255"/>
      <c r="Y278" s="255"/>
      <c r="Z278" s="255"/>
    </row>
    <row r="279" spans="2:26" s="254" customFormat="1">
      <c r="B279" s="255"/>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row>
    <row r="280" spans="2:26" s="254" customFormat="1">
      <c r="B280" s="255"/>
      <c r="E280" s="255"/>
      <c r="F280" s="255"/>
      <c r="G280" s="255"/>
      <c r="H280" s="255"/>
      <c r="I280" s="255"/>
      <c r="J280" s="255"/>
      <c r="K280" s="255"/>
      <c r="L280" s="255"/>
      <c r="M280" s="255"/>
      <c r="N280" s="255"/>
      <c r="O280" s="255"/>
      <c r="P280" s="255"/>
      <c r="Q280" s="255"/>
      <c r="R280" s="255"/>
      <c r="S280" s="255"/>
      <c r="T280" s="255"/>
      <c r="U280" s="255"/>
      <c r="V280" s="255"/>
      <c r="W280" s="255"/>
      <c r="X280" s="255"/>
      <c r="Y280" s="255"/>
      <c r="Z280" s="255"/>
    </row>
    <row r="281" spans="2:26" s="254" customFormat="1">
      <c r="B281" s="255"/>
      <c r="E281" s="255"/>
      <c r="F281" s="255"/>
      <c r="G281" s="255"/>
      <c r="H281" s="255"/>
      <c r="I281" s="255"/>
      <c r="J281" s="255"/>
      <c r="K281" s="255"/>
      <c r="L281" s="255"/>
      <c r="M281" s="255"/>
      <c r="N281" s="255"/>
      <c r="O281" s="255"/>
      <c r="P281" s="255"/>
      <c r="Q281" s="255"/>
      <c r="R281" s="255"/>
      <c r="S281" s="255"/>
      <c r="T281" s="255"/>
      <c r="U281" s="255"/>
      <c r="V281" s="255"/>
      <c r="W281" s="255"/>
      <c r="X281" s="255"/>
      <c r="Y281" s="255"/>
      <c r="Z281" s="255"/>
    </row>
    <row r="282" spans="2:26" s="254" customFormat="1">
      <c r="B282" s="255"/>
      <c r="E282" s="255"/>
      <c r="F282" s="255"/>
      <c r="G282" s="255"/>
      <c r="H282" s="255"/>
      <c r="I282" s="255"/>
      <c r="J282" s="255"/>
      <c r="K282" s="255"/>
      <c r="L282" s="255"/>
      <c r="M282" s="255"/>
      <c r="N282" s="255"/>
      <c r="O282" s="255"/>
      <c r="P282" s="255"/>
      <c r="Q282" s="255"/>
      <c r="R282" s="255"/>
      <c r="S282" s="255"/>
      <c r="T282" s="255"/>
      <c r="U282" s="255"/>
      <c r="V282" s="255"/>
      <c r="W282" s="255"/>
      <c r="X282" s="255"/>
      <c r="Y282" s="255"/>
      <c r="Z282" s="255"/>
    </row>
    <row r="283" spans="2:26" s="254" customFormat="1">
      <c r="B283" s="255"/>
      <c r="E283" s="255"/>
      <c r="F283" s="255"/>
      <c r="G283" s="255"/>
      <c r="H283" s="255"/>
      <c r="I283" s="255"/>
      <c r="J283" s="255"/>
      <c r="K283" s="255"/>
      <c r="L283" s="255"/>
      <c r="M283" s="255"/>
      <c r="N283" s="255"/>
      <c r="O283" s="255"/>
      <c r="P283" s="255"/>
      <c r="Q283" s="255"/>
      <c r="R283" s="255"/>
      <c r="S283" s="255"/>
      <c r="T283" s="255"/>
      <c r="U283" s="255"/>
      <c r="V283" s="255"/>
      <c r="W283" s="255"/>
      <c r="X283" s="255"/>
      <c r="Y283" s="255"/>
      <c r="Z283" s="255"/>
    </row>
    <row r="284" spans="2:26" s="254" customFormat="1">
      <c r="B284" s="255"/>
      <c r="E284" s="255"/>
      <c r="F284" s="255"/>
      <c r="G284" s="255"/>
      <c r="H284" s="255"/>
      <c r="I284" s="255"/>
      <c r="J284" s="255"/>
      <c r="K284" s="255"/>
      <c r="L284" s="255"/>
      <c r="M284" s="255"/>
      <c r="N284" s="255"/>
      <c r="O284" s="255"/>
      <c r="P284" s="255"/>
      <c r="Q284" s="255"/>
      <c r="R284" s="255"/>
      <c r="S284" s="255"/>
      <c r="T284" s="255"/>
      <c r="U284" s="255"/>
      <c r="V284" s="255"/>
      <c r="W284" s="255"/>
      <c r="X284" s="255"/>
      <c r="Y284" s="255"/>
      <c r="Z284" s="255"/>
    </row>
    <row r="285" spans="2:26" s="254" customFormat="1">
      <c r="B285" s="255"/>
      <c r="E285" s="255"/>
      <c r="F285" s="255"/>
      <c r="G285" s="255"/>
      <c r="H285" s="255"/>
      <c r="I285" s="255"/>
      <c r="J285" s="255"/>
      <c r="K285" s="255"/>
      <c r="L285" s="255"/>
      <c r="M285" s="255"/>
      <c r="N285" s="255"/>
      <c r="O285" s="255"/>
      <c r="P285" s="255"/>
      <c r="Q285" s="255"/>
      <c r="R285" s="255"/>
      <c r="S285" s="255"/>
      <c r="T285" s="255"/>
      <c r="U285" s="255"/>
      <c r="V285" s="255"/>
      <c r="W285" s="255"/>
      <c r="X285" s="255"/>
      <c r="Y285" s="255"/>
      <c r="Z285" s="255"/>
    </row>
    <row r="286" spans="2:26" s="254" customFormat="1">
      <c r="B286" s="255"/>
      <c r="E286" s="255"/>
      <c r="F286" s="255"/>
      <c r="G286" s="255"/>
      <c r="H286" s="255"/>
      <c r="I286" s="255"/>
      <c r="J286" s="255"/>
      <c r="K286" s="255"/>
      <c r="L286" s="255"/>
      <c r="M286" s="255"/>
      <c r="N286" s="255"/>
      <c r="O286" s="255"/>
      <c r="P286" s="255"/>
      <c r="Q286" s="255"/>
      <c r="R286" s="255"/>
      <c r="S286" s="255"/>
      <c r="T286" s="255"/>
      <c r="U286" s="255"/>
      <c r="V286" s="255"/>
      <c r="W286" s="255"/>
      <c r="X286" s="255"/>
      <c r="Y286" s="255"/>
      <c r="Z286" s="255"/>
    </row>
    <row r="287" spans="2:26" s="254" customFormat="1">
      <c r="B287" s="255"/>
      <c r="D287" s="47"/>
      <c r="E287" s="91"/>
      <c r="F287" s="91"/>
      <c r="G287" s="91"/>
      <c r="H287" s="91"/>
      <c r="I287" s="91"/>
      <c r="J287" s="91"/>
      <c r="K287" s="91"/>
      <c r="L287" s="91"/>
      <c r="M287" s="91"/>
      <c r="N287" s="91"/>
      <c r="O287" s="91"/>
      <c r="P287" s="91"/>
      <c r="Q287" s="91"/>
      <c r="R287" s="91"/>
      <c r="S287" s="91"/>
      <c r="T287" s="91"/>
      <c r="U287" s="91"/>
      <c r="V287" s="91"/>
      <c r="W287" s="91"/>
      <c r="X287" s="91"/>
      <c r="Y287" s="91"/>
      <c r="Z287" s="91"/>
    </row>
    <row r="288" spans="2:26" s="254" customFormat="1">
      <c r="B288" s="255"/>
      <c r="D288" s="47"/>
      <c r="E288" s="91"/>
      <c r="F288" s="91"/>
      <c r="G288" s="91"/>
      <c r="H288" s="91"/>
      <c r="I288" s="91"/>
      <c r="J288" s="91"/>
      <c r="K288" s="91"/>
      <c r="L288" s="91"/>
      <c r="M288" s="91"/>
      <c r="N288" s="91"/>
      <c r="O288" s="91"/>
      <c r="P288" s="91"/>
      <c r="Q288" s="91"/>
      <c r="R288" s="91"/>
      <c r="S288" s="91"/>
      <c r="T288" s="91"/>
      <c r="U288" s="91"/>
      <c r="V288" s="91"/>
      <c r="W288" s="91"/>
      <c r="X288" s="91"/>
      <c r="Y288" s="91"/>
      <c r="Z288" s="91"/>
    </row>
    <row r="289" spans="2:26" s="254" customFormat="1">
      <c r="B289" s="255"/>
      <c r="D289" s="47"/>
      <c r="E289" s="91"/>
      <c r="F289" s="91"/>
      <c r="G289" s="91"/>
      <c r="H289" s="91"/>
      <c r="I289" s="91"/>
      <c r="J289" s="91"/>
      <c r="K289" s="91"/>
      <c r="L289" s="91"/>
      <c r="M289" s="91"/>
      <c r="N289" s="91"/>
      <c r="O289" s="91"/>
      <c r="P289" s="91"/>
      <c r="Q289" s="91"/>
      <c r="R289" s="91"/>
      <c r="S289" s="91"/>
      <c r="T289" s="91"/>
      <c r="U289" s="91"/>
      <c r="V289" s="91"/>
      <c r="W289" s="91"/>
      <c r="X289" s="91"/>
      <c r="Y289" s="91"/>
      <c r="Z289" s="91"/>
    </row>
    <row r="290" spans="2:26" s="254" customFormat="1">
      <c r="B290" s="255"/>
      <c r="D290" s="47"/>
      <c r="E290" s="91"/>
      <c r="F290" s="91"/>
      <c r="G290" s="91"/>
      <c r="H290" s="91"/>
      <c r="I290" s="91"/>
      <c r="J290" s="91"/>
      <c r="K290" s="91"/>
      <c r="L290" s="91"/>
      <c r="M290" s="91"/>
      <c r="N290" s="91"/>
      <c r="O290" s="91"/>
      <c r="P290" s="91"/>
      <c r="Q290" s="91"/>
      <c r="R290" s="91"/>
      <c r="S290" s="91"/>
      <c r="T290" s="91"/>
      <c r="U290" s="91"/>
      <c r="V290" s="91"/>
      <c r="W290" s="91"/>
      <c r="X290" s="91"/>
      <c r="Y290" s="91"/>
      <c r="Z290" s="91"/>
    </row>
    <row r="291" spans="2:26" s="254" customFormat="1">
      <c r="B291" s="255"/>
      <c r="D291" s="47"/>
      <c r="E291" s="91"/>
      <c r="F291" s="91"/>
      <c r="G291" s="91"/>
      <c r="H291" s="91"/>
      <c r="I291" s="91"/>
      <c r="J291" s="91"/>
      <c r="K291" s="91"/>
      <c r="L291" s="91"/>
      <c r="M291" s="91"/>
      <c r="N291" s="91"/>
      <c r="O291" s="91"/>
      <c r="P291" s="91"/>
      <c r="Q291" s="91"/>
      <c r="R291" s="91"/>
      <c r="S291" s="91"/>
      <c r="T291" s="91"/>
      <c r="U291" s="91"/>
      <c r="V291" s="91"/>
      <c r="W291" s="91"/>
      <c r="X291" s="91"/>
      <c r="Y291" s="91"/>
      <c r="Z291" s="91"/>
    </row>
    <row r="292" spans="2:26" s="254" customFormat="1">
      <c r="B292" s="255"/>
      <c r="D292" s="47"/>
      <c r="E292" s="91"/>
      <c r="F292" s="91"/>
      <c r="G292" s="91"/>
      <c r="H292" s="91"/>
      <c r="I292" s="91"/>
      <c r="J292" s="91"/>
      <c r="K292" s="91"/>
      <c r="L292" s="91"/>
      <c r="M292" s="91"/>
      <c r="N292" s="91"/>
      <c r="O292" s="91"/>
      <c r="P292" s="91"/>
      <c r="Q292" s="91"/>
      <c r="R292" s="91"/>
      <c r="S292" s="91"/>
      <c r="T292" s="91"/>
      <c r="U292" s="91"/>
      <c r="V292" s="91"/>
      <c r="W292" s="91"/>
      <c r="X292" s="91"/>
      <c r="Y292" s="91"/>
      <c r="Z292" s="91"/>
    </row>
    <row r="293" spans="2:26" s="254" customFormat="1">
      <c r="B293" s="255"/>
      <c r="D293" s="47"/>
      <c r="E293" s="91"/>
      <c r="F293" s="91"/>
      <c r="G293" s="91"/>
      <c r="H293" s="91"/>
      <c r="I293" s="91"/>
      <c r="J293" s="91"/>
      <c r="K293" s="91"/>
      <c r="L293" s="91"/>
      <c r="M293" s="91"/>
      <c r="N293" s="91"/>
      <c r="O293" s="91"/>
      <c r="P293" s="91"/>
      <c r="Q293" s="91"/>
      <c r="R293" s="91"/>
      <c r="S293" s="91"/>
      <c r="T293" s="91"/>
      <c r="U293" s="91"/>
      <c r="V293" s="91"/>
      <c r="W293" s="91"/>
      <c r="X293" s="91"/>
      <c r="Y293" s="91"/>
      <c r="Z293" s="91"/>
    </row>
    <row r="294" spans="2:26" s="254" customFormat="1">
      <c r="B294" s="255"/>
      <c r="D294" s="47"/>
      <c r="E294" s="91"/>
      <c r="F294" s="91"/>
      <c r="G294" s="91"/>
      <c r="H294" s="91"/>
      <c r="I294" s="91"/>
      <c r="J294" s="91"/>
      <c r="K294" s="91"/>
      <c r="L294" s="91"/>
      <c r="M294" s="91"/>
      <c r="N294" s="91"/>
      <c r="O294" s="91"/>
      <c r="P294" s="91"/>
      <c r="Q294" s="91"/>
      <c r="R294" s="91"/>
      <c r="S294" s="91"/>
      <c r="T294" s="91"/>
      <c r="U294" s="91"/>
      <c r="V294" s="91"/>
      <c r="W294" s="91"/>
      <c r="X294" s="91"/>
      <c r="Y294" s="91"/>
      <c r="Z294" s="91"/>
    </row>
    <row r="295" spans="2:26" s="254" customFormat="1">
      <c r="B295" s="255"/>
      <c r="D295" s="47"/>
      <c r="E295" s="91"/>
      <c r="F295" s="91"/>
      <c r="G295" s="91"/>
      <c r="H295" s="91"/>
      <c r="I295" s="91"/>
      <c r="J295" s="91"/>
      <c r="K295" s="91"/>
      <c r="L295" s="91"/>
      <c r="M295" s="91"/>
      <c r="N295" s="91"/>
      <c r="O295" s="91"/>
      <c r="P295" s="91"/>
      <c r="Q295" s="91"/>
      <c r="R295" s="91"/>
      <c r="S295" s="91"/>
      <c r="T295" s="91"/>
      <c r="U295" s="91"/>
      <c r="V295" s="91"/>
      <c r="W295" s="91"/>
      <c r="X295" s="91"/>
      <c r="Y295" s="91"/>
      <c r="Z295" s="91"/>
    </row>
    <row r="296" spans="2:26" s="254" customFormat="1">
      <c r="B296" s="255"/>
      <c r="D296" s="47"/>
      <c r="E296" s="91"/>
      <c r="F296" s="91"/>
      <c r="G296" s="91"/>
      <c r="H296" s="91"/>
      <c r="I296" s="91"/>
      <c r="J296" s="91"/>
      <c r="K296" s="91"/>
      <c r="L296" s="91"/>
      <c r="M296" s="91"/>
      <c r="N296" s="91"/>
      <c r="O296" s="91"/>
      <c r="P296" s="91"/>
      <c r="Q296" s="91"/>
      <c r="R296" s="91"/>
      <c r="S296" s="91"/>
      <c r="T296" s="91"/>
      <c r="U296" s="91"/>
      <c r="V296" s="91"/>
      <c r="W296" s="91"/>
      <c r="X296" s="91"/>
      <c r="Y296" s="91"/>
      <c r="Z296" s="91"/>
    </row>
    <row r="297" spans="2:26" s="254" customFormat="1">
      <c r="B297" s="255"/>
      <c r="D297" s="47"/>
      <c r="E297" s="91"/>
      <c r="F297" s="91"/>
      <c r="G297" s="91"/>
      <c r="H297" s="91"/>
      <c r="I297" s="91"/>
      <c r="J297" s="91"/>
      <c r="K297" s="91"/>
      <c r="L297" s="91"/>
      <c r="M297" s="91"/>
      <c r="N297" s="91"/>
      <c r="O297" s="91"/>
      <c r="P297" s="91"/>
      <c r="Q297" s="91"/>
      <c r="R297" s="91"/>
      <c r="S297" s="91"/>
      <c r="T297" s="91"/>
      <c r="U297" s="91"/>
      <c r="V297" s="91"/>
      <c r="W297" s="91"/>
      <c r="X297" s="91"/>
      <c r="Y297" s="91"/>
      <c r="Z297" s="91"/>
    </row>
    <row r="298" spans="2:26" s="254" customFormat="1">
      <c r="B298" s="255"/>
      <c r="D298" s="47"/>
      <c r="E298" s="91"/>
      <c r="F298" s="91"/>
      <c r="G298" s="91"/>
      <c r="H298" s="91"/>
      <c r="I298" s="91"/>
      <c r="J298" s="91"/>
      <c r="K298" s="91"/>
      <c r="L298" s="91"/>
      <c r="M298" s="91"/>
      <c r="N298" s="91"/>
      <c r="O298" s="91"/>
      <c r="P298" s="91"/>
      <c r="Q298" s="91"/>
      <c r="R298" s="91"/>
      <c r="S298" s="91"/>
      <c r="T298" s="91"/>
      <c r="U298" s="91"/>
      <c r="V298" s="91"/>
      <c r="W298" s="91"/>
      <c r="X298" s="91"/>
      <c r="Y298" s="91"/>
      <c r="Z298" s="91"/>
    </row>
    <row r="299" spans="2:26" s="254" customFormat="1">
      <c r="B299" s="255"/>
      <c r="D299" s="47"/>
      <c r="E299" s="91"/>
      <c r="F299" s="91"/>
      <c r="G299" s="91"/>
      <c r="H299" s="91"/>
      <c r="I299" s="91"/>
      <c r="J299" s="91"/>
      <c r="K299" s="91"/>
      <c r="L299" s="91"/>
      <c r="M299" s="91"/>
      <c r="N299" s="91"/>
      <c r="O299" s="91"/>
      <c r="P299" s="91"/>
      <c r="Q299" s="91"/>
      <c r="R299" s="91"/>
      <c r="S299" s="91"/>
      <c r="T299" s="91"/>
      <c r="U299" s="91"/>
      <c r="V299" s="91"/>
      <c r="W299" s="91"/>
      <c r="X299" s="91"/>
      <c r="Y299" s="91"/>
      <c r="Z299" s="91"/>
    </row>
    <row r="300" spans="2:26" s="254" customFormat="1">
      <c r="B300" s="255"/>
      <c r="D300" s="47"/>
      <c r="E300" s="91"/>
      <c r="F300" s="91"/>
      <c r="G300" s="91"/>
      <c r="H300" s="91"/>
      <c r="I300" s="91"/>
      <c r="J300" s="91"/>
      <c r="K300" s="91"/>
      <c r="L300" s="91"/>
      <c r="M300" s="91"/>
      <c r="N300" s="91"/>
      <c r="O300" s="91"/>
      <c r="P300" s="91"/>
      <c r="Q300" s="91"/>
      <c r="R300" s="91"/>
      <c r="S300" s="91"/>
      <c r="T300" s="91"/>
      <c r="U300" s="91"/>
      <c r="V300" s="91"/>
      <c r="W300" s="91"/>
      <c r="X300" s="91"/>
      <c r="Y300" s="91"/>
      <c r="Z300" s="91"/>
    </row>
    <row r="301" spans="2:26" s="254" customFormat="1">
      <c r="B301" s="255"/>
      <c r="D301" s="47"/>
      <c r="E301" s="91"/>
      <c r="F301" s="91"/>
      <c r="G301" s="91"/>
      <c r="H301" s="91"/>
      <c r="I301" s="91"/>
      <c r="J301" s="91"/>
      <c r="K301" s="91"/>
      <c r="L301" s="91"/>
      <c r="M301" s="91"/>
      <c r="N301" s="91"/>
      <c r="O301" s="91"/>
      <c r="P301" s="91"/>
      <c r="Q301" s="91"/>
      <c r="R301" s="91"/>
      <c r="S301" s="91"/>
      <c r="T301" s="91"/>
      <c r="U301" s="91"/>
      <c r="V301" s="91"/>
      <c r="W301" s="91"/>
      <c r="X301" s="91"/>
      <c r="Y301" s="91"/>
      <c r="Z301" s="91"/>
    </row>
    <row r="302" spans="2:26" s="254" customFormat="1">
      <c r="B302" s="255"/>
      <c r="D302" s="47"/>
      <c r="E302" s="91"/>
      <c r="F302" s="91"/>
      <c r="G302" s="91"/>
      <c r="H302" s="91"/>
      <c r="I302" s="91"/>
      <c r="J302" s="91"/>
      <c r="K302" s="91"/>
      <c r="L302" s="91"/>
      <c r="M302" s="91"/>
      <c r="N302" s="91"/>
      <c r="O302" s="91"/>
      <c r="P302" s="91"/>
      <c r="Q302" s="91"/>
      <c r="R302" s="91"/>
      <c r="S302" s="91"/>
      <c r="T302" s="91"/>
      <c r="U302" s="91"/>
      <c r="V302" s="91"/>
      <c r="W302" s="91"/>
      <c r="X302" s="91"/>
      <c r="Y302" s="91"/>
      <c r="Z302" s="91"/>
    </row>
    <row r="303" spans="2:26" s="254" customFormat="1">
      <c r="B303" s="255"/>
      <c r="D303" s="47"/>
      <c r="E303" s="91"/>
      <c r="F303" s="91"/>
      <c r="G303" s="91"/>
      <c r="H303" s="91"/>
      <c r="I303" s="91"/>
      <c r="J303" s="91"/>
      <c r="K303" s="91"/>
      <c r="L303" s="91"/>
      <c r="M303" s="91"/>
      <c r="N303" s="91"/>
      <c r="O303" s="91"/>
      <c r="P303" s="91"/>
      <c r="Q303" s="91"/>
      <c r="R303" s="91"/>
      <c r="S303" s="91"/>
      <c r="T303" s="91"/>
      <c r="U303" s="91"/>
      <c r="V303" s="91"/>
      <c r="W303" s="91"/>
      <c r="X303" s="91"/>
      <c r="Y303" s="91"/>
      <c r="Z303" s="91"/>
    </row>
    <row r="304" spans="2:26" s="254" customFormat="1">
      <c r="B304" s="255"/>
      <c r="D304" s="47"/>
      <c r="E304" s="91"/>
      <c r="F304" s="91"/>
      <c r="G304" s="91"/>
      <c r="H304" s="91"/>
      <c r="I304" s="91"/>
      <c r="J304" s="91"/>
      <c r="K304" s="91"/>
      <c r="L304" s="91"/>
      <c r="M304" s="91"/>
      <c r="N304" s="91"/>
      <c r="O304" s="91"/>
      <c r="P304" s="91"/>
      <c r="Q304" s="91"/>
      <c r="R304" s="91"/>
      <c r="S304" s="91"/>
      <c r="T304" s="91"/>
      <c r="U304" s="91"/>
      <c r="V304" s="91"/>
      <c r="W304" s="91"/>
      <c r="X304" s="91"/>
      <c r="Y304" s="91"/>
      <c r="Z304" s="91"/>
    </row>
    <row r="305" spans="2:26" s="254" customFormat="1">
      <c r="B305" s="255"/>
      <c r="D305" s="47"/>
      <c r="E305" s="91"/>
      <c r="F305" s="91"/>
      <c r="G305" s="91"/>
      <c r="H305" s="91"/>
      <c r="I305" s="91"/>
      <c r="J305" s="91"/>
      <c r="K305" s="91"/>
      <c r="L305" s="91"/>
      <c r="M305" s="91"/>
      <c r="N305" s="91"/>
      <c r="O305" s="91"/>
      <c r="P305" s="91"/>
      <c r="Q305" s="91"/>
      <c r="R305" s="91"/>
      <c r="S305" s="91"/>
      <c r="T305" s="91"/>
      <c r="U305" s="91"/>
      <c r="V305" s="91"/>
      <c r="W305" s="91"/>
      <c r="X305" s="91"/>
      <c r="Y305" s="91"/>
      <c r="Z305" s="91"/>
    </row>
    <row r="306" spans="2:26" s="254" customFormat="1">
      <c r="B306" s="255"/>
      <c r="D306" s="47"/>
      <c r="E306" s="91"/>
      <c r="F306" s="91"/>
      <c r="G306" s="91"/>
      <c r="H306" s="91"/>
      <c r="I306" s="91"/>
      <c r="J306" s="91"/>
      <c r="K306" s="91"/>
      <c r="L306" s="91"/>
      <c r="M306" s="91"/>
      <c r="N306" s="91"/>
      <c r="O306" s="91"/>
      <c r="P306" s="91"/>
      <c r="Q306" s="91"/>
      <c r="R306" s="91"/>
      <c r="S306" s="91"/>
      <c r="T306" s="91"/>
      <c r="U306" s="91"/>
      <c r="V306" s="91"/>
      <c r="W306" s="91"/>
      <c r="X306" s="91"/>
      <c r="Y306" s="91"/>
      <c r="Z306" s="91"/>
    </row>
    <row r="307" spans="2:26" s="254" customFormat="1">
      <c r="B307" s="255"/>
      <c r="D307" s="47"/>
      <c r="E307" s="91"/>
      <c r="F307" s="91"/>
      <c r="G307" s="91"/>
      <c r="H307" s="91"/>
      <c r="I307" s="91"/>
      <c r="J307" s="91"/>
      <c r="K307" s="91"/>
      <c r="L307" s="91"/>
      <c r="M307" s="91"/>
      <c r="N307" s="91"/>
      <c r="O307" s="91"/>
      <c r="P307" s="91"/>
      <c r="Q307" s="91"/>
      <c r="R307" s="91"/>
      <c r="S307" s="91"/>
      <c r="T307" s="91"/>
      <c r="U307" s="91"/>
      <c r="V307" s="91"/>
      <c r="W307" s="91"/>
      <c r="X307" s="91"/>
      <c r="Y307" s="91"/>
      <c r="Z307" s="91"/>
    </row>
    <row r="308" spans="2:26" s="254" customFormat="1">
      <c r="B308" s="255"/>
      <c r="D308" s="47"/>
      <c r="E308" s="91"/>
      <c r="F308" s="91"/>
      <c r="G308" s="91"/>
      <c r="H308" s="91"/>
      <c r="I308" s="91"/>
      <c r="J308" s="91"/>
      <c r="K308" s="91"/>
      <c r="L308" s="91"/>
      <c r="M308" s="91"/>
      <c r="N308" s="91"/>
      <c r="O308" s="91"/>
      <c r="P308" s="91"/>
      <c r="Q308" s="91"/>
      <c r="R308" s="91"/>
      <c r="S308" s="91"/>
      <c r="T308" s="91"/>
      <c r="U308" s="91"/>
      <c r="V308" s="91"/>
      <c r="W308" s="91"/>
      <c r="X308" s="91"/>
      <c r="Y308" s="91"/>
      <c r="Z308" s="91"/>
    </row>
    <row r="309" spans="2:26" s="254" customFormat="1">
      <c r="B309" s="255"/>
      <c r="D309" s="47"/>
      <c r="E309" s="91"/>
      <c r="F309" s="91"/>
      <c r="G309" s="91"/>
      <c r="H309" s="91"/>
      <c r="I309" s="91"/>
      <c r="J309" s="91"/>
      <c r="K309" s="91"/>
      <c r="L309" s="91"/>
      <c r="M309" s="91"/>
      <c r="N309" s="91"/>
      <c r="O309" s="91"/>
      <c r="P309" s="91"/>
      <c r="Q309" s="91"/>
      <c r="R309" s="91"/>
      <c r="S309" s="91"/>
      <c r="T309" s="91"/>
      <c r="U309" s="91"/>
      <c r="V309" s="91"/>
      <c r="W309" s="91"/>
      <c r="X309" s="91"/>
      <c r="Y309" s="91"/>
      <c r="Z309" s="91"/>
    </row>
    <row r="310" spans="2:26" s="254" customFormat="1">
      <c r="B310" s="255"/>
      <c r="D310" s="47"/>
      <c r="E310" s="91"/>
      <c r="F310" s="91"/>
      <c r="G310" s="91"/>
      <c r="H310" s="91"/>
      <c r="I310" s="91"/>
      <c r="J310" s="91"/>
      <c r="K310" s="91"/>
      <c r="L310" s="91"/>
      <c r="M310" s="91"/>
      <c r="N310" s="91"/>
      <c r="O310" s="91"/>
      <c r="P310" s="91"/>
      <c r="Q310" s="91"/>
      <c r="R310" s="91"/>
      <c r="S310" s="91"/>
      <c r="T310" s="91"/>
      <c r="U310" s="91"/>
      <c r="V310" s="91"/>
      <c r="W310" s="91"/>
      <c r="X310" s="91"/>
      <c r="Y310" s="91"/>
      <c r="Z310" s="91"/>
    </row>
    <row r="311" spans="2:26" s="254" customFormat="1">
      <c r="B311" s="255"/>
      <c r="D311" s="47"/>
      <c r="E311" s="91"/>
      <c r="F311" s="91"/>
      <c r="G311" s="91"/>
      <c r="H311" s="91"/>
      <c r="I311" s="91"/>
      <c r="J311" s="91"/>
      <c r="K311" s="91"/>
      <c r="L311" s="91"/>
      <c r="M311" s="91"/>
      <c r="N311" s="91"/>
      <c r="O311" s="91"/>
      <c r="P311" s="91"/>
      <c r="Q311" s="91"/>
      <c r="R311" s="91"/>
      <c r="S311" s="91"/>
      <c r="T311" s="91"/>
      <c r="U311" s="91"/>
      <c r="V311" s="91"/>
      <c r="W311" s="91"/>
      <c r="X311" s="91"/>
      <c r="Y311" s="91"/>
      <c r="Z311" s="91"/>
    </row>
    <row r="312" spans="2:26" s="254" customFormat="1">
      <c r="B312" s="255"/>
      <c r="D312" s="47"/>
      <c r="E312" s="91"/>
      <c r="F312" s="91"/>
      <c r="G312" s="91"/>
      <c r="H312" s="91"/>
      <c r="I312" s="91"/>
      <c r="J312" s="91"/>
      <c r="K312" s="91"/>
      <c r="L312" s="91"/>
      <c r="M312" s="91"/>
      <c r="N312" s="91"/>
      <c r="O312" s="91"/>
      <c r="P312" s="91"/>
      <c r="Q312" s="91"/>
      <c r="R312" s="91"/>
      <c r="S312" s="91"/>
      <c r="T312" s="91"/>
      <c r="U312" s="91"/>
      <c r="V312" s="91"/>
      <c r="W312" s="91"/>
      <c r="X312" s="91"/>
      <c r="Y312" s="91"/>
      <c r="Z312" s="91"/>
    </row>
    <row r="313" spans="2:26" s="254" customFormat="1">
      <c r="B313" s="255"/>
      <c r="D313" s="47"/>
      <c r="E313" s="91"/>
      <c r="F313" s="91"/>
      <c r="G313" s="91"/>
      <c r="H313" s="91"/>
      <c r="I313" s="91"/>
      <c r="J313" s="91"/>
      <c r="K313" s="91"/>
      <c r="L313" s="91"/>
      <c r="M313" s="91"/>
      <c r="N313" s="91"/>
      <c r="O313" s="91"/>
      <c r="P313" s="91"/>
      <c r="Q313" s="91"/>
      <c r="R313" s="91"/>
      <c r="S313" s="91"/>
      <c r="T313" s="91"/>
      <c r="U313" s="91"/>
      <c r="V313" s="91"/>
      <c r="W313" s="91"/>
      <c r="X313" s="91"/>
      <c r="Y313" s="91"/>
      <c r="Z313" s="91"/>
    </row>
    <row r="314" spans="2:26" s="254" customFormat="1">
      <c r="B314" s="255"/>
      <c r="D314" s="47"/>
      <c r="E314" s="91"/>
      <c r="F314" s="91"/>
      <c r="G314" s="91"/>
      <c r="H314" s="91"/>
      <c r="I314" s="91"/>
      <c r="J314" s="91"/>
      <c r="K314" s="91"/>
      <c r="L314" s="91"/>
      <c r="M314" s="91"/>
      <c r="N314" s="91"/>
      <c r="O314" s="91"/>
      <c r="P314" s="91"/>
      <c r="Q314" s="91"/>
      <c r="R314" s="91"/>
      <c r="S314" s="91"/>
      <c r="T314" s="91"/>
      <c r="U314" s="91"/>
      <c r="V314" s="91"/>
      <c r="W314" s="91"/>
      <c r="X314" s="91"/>
      <c r="Y314" s="91"/>
      <c r="Z314" s="91"/>
    </row>
    <row r="315" spans="2:26" s="254" customFormat="1">
      <c r="B315" s="255"/>
      <c r="D315" s="47"/>
      <c r="E315" s="91"/>
      <c r="F315" s="91"/>
      <c r="G315" s="91"/>
      <c r="H315" s="91"/>
      <c r="I315" s="91"/>
      <c r="J315" s="91"/>
      <c r="K315" s="91"/>
      <c r="L315" s="91"/>
      <c r="M315" s="91"/>
      <c r="N315" s="91"/>
      <c r="O315" s="91"/>
      <c r="P315" s="91"/>
      <c r="Q315" s="91"/>
      <c r="R315" s="91"/>
      <c r="S315" s="91"/>
      <c r="T315" s="91"/>
      <c r="U315" s="91"/>
      <c r="V315" s="91"/>
      <c r="W315" s="91"/>
      <c r="X315" s="91"/>
      <c r="Y315" s="91"/>
      <c r="Z315" s="91"/>
    </row>
    <row r="316" spans="2:26" s="254" customFormat="1">
      <c r="B316" s="255"/>
      <c r="D316" s="47"/>
      <c r="E316" s="91"/>
      <c r="F316" s="91"/>
      <c r="G316" s="91"/>
      <c r="H316" s="91"/>
      <c r="I316" s="91"/>
      <c r="J316" s="91"/>
      <c r="K316" s="91"/>
      <c r="L316" s="91"/>
      <c r="M316" s="91"/>
      <c r="N316" s="91"/>
      <c r="O316" s="91"/>
      <c r="P316" s="91"/>
      <c r="Q316" s="91"/>
      <c r="R316" s="91"/>
      <c r="S316" s="91"/>
      <c r="T316" s="91"/>
      <c r="U316" s="91"/>
      <c r="V316" s="91"/>
      <c r="W316" s="91"/>
      <c r="X316" s="91"/>
      <c r="Y316" s="91"/>
      <c r="Z316" s="91"/>
    </row>
    <row r="317" spans="2:26" s="254" customFormat="1">
      <c r="B317" s="255"/>
      <c r="D317" s="47"/>
      <c r="E317" s="91"/>
      <c r="F317" s="91"/>
      <c r="G317" s="91"/>
      <c r="H317" s="91"/>
      <c r="I317" s="91"/>
      <c r="J317" s="91"/>
      <c r="K317" s="91"/>
      <c r="L317" s="91"/>
      <c r="M317" s="91"/>
      <c r="N317" s="91"/>
      <c r="O317" s="91"/>
      <c r="P317" s="91"/>
      <c r="Q317" s="91"/>
      <c r="R317" s="91"/>
      <c r="S317" s="91"/>
      <c r="T317" s="91"/>
      <c r="U317" s="91"/>
      <c r="V317" s="91"/>
      <c r="W317" s="91"/>
      <c r="X317" s="91"/>
      <c r="Y317" s="91"/>
      <c r="Z317" s="91"/>
    </row>
    <row r="318" spans="2:26" s="254" customFormat="1">
      <c r="B318" s="255"/>
      <c r="D318" s="47"/>
      <c r="E318" s="91"/>
      <c r="F318" s="91"/>
      <c r="G318" s="91"/>
      <c r="H318" s="91"/>
      <c r="I318" s="91"/>
      <c r="J318" s="91"/>
      <c r="K318" s="91"/>
      <c r="L318" s="91"/>
      <c r="M318" s="91"/>
      <c r="N318" s="91"/>
      <c r="O318" s="91"/>
      <c r="P318" s="91"/>
      <c r="Q318" s="91"/>
      <c r="R318" s="91"/>
      <c r="S318" s="91"/>
      <c r="T318" s="91"/>
      <c r="U318" s="91"/>
      <c r="V318" s="91"/>
      <c r="W318" s="91"/>
      <c r="X318" s="91"/>
      <c r="Y318" s="91"/>
      <c r="Z318" s="91"/>
    </row>
    <row r="319" spans="2:26" s="254" customFormat="1">
      <c r="B319" s="255"/>
      <c r="D319" s="47"/>
      <c r="E319" s="91"/>
      <c r="F319" s="91"/>
      <c r="G319" s="91"/>
      <c r="H319" s="91"/>
      <c r="I319" s="91"/>
      <c r="J319" s="91"/>
      <c r="K319" s="91"/>
      <c r="L319" s="91"/>
      <c r="M319" s="91"/>
      <c r="N319" s="91"/>
      <c r="O319" s="91"/>
      <c r="P319" s="91"/>
      <c r="Q319" s="91"/>
      <c r="R319" s="91"/>
      <c r="S319" s="91"/>
      <c r="T319" s="91"/>
      <c r="U319" s="91"/>
      <c r="V319" s="91"/>
      <c r="W319" s="91"/>
      <c r="X319" s="91"/>
      <c r="Y319" s="91"/>
      <c r="Z319" s="91"/>
    </row>
    <row r="320" spans="2:26" s="254" customFormat="1">
      <c r="B320" s="255"/>
      <c r="D320" s="47"/>
      <c r="E320" s="91"/>
      <c r="F320" s="91"/>
      <c r="G320" s="91"/>
      <c r="H320" s="91"/>
      <c r="I320" s="91"/>
      <c r="J320" s="91"/>
      <c r="K320" s="91"/>
      <c r="L320" s="91"/>
      <c r="M320" s="91"/>
      <c r="N320" s="91"/>
      <c r="O320" s="91"/>
      <c r="P320" s="91"/>
      <c r="Q320" s="91"/>
      <c r="R320" s="91"/>
      <c r="S320" s="91"/>
      <c r="T320" s="91"/>
      <c r="U320" s="91"/>
      <c r="V320" s="91"/>
      <c r="W320" s="91"/>
      <c r="X320" s="91"/>
      <c r="Y320" s="91"/>
      <c r="Z320" s="91"/>
    </row>
    <row r="321" spans="2:26" s="254" customFormat="1">
      <c r="B321" s="255"/>
      <c r="D321" s="47"/>
      <c r="E321" s="91"/>
      <c r="F321" s="91"/>
      <c r="G321" s="91"/>
      <c r="H321" s="91"/>
      <c r="I321" s="91"/>
      <c r="J321" s="91"/>
      <c r="K321" s="91"/>
      <c r="L321" s="91"/>
      <c r="M321" s="91"/>
      <c r="N321" s="91"/>
      <c r="O321" s="91"/>
      <c r="P321" s="91"/>
      <c r="Q321" s="91"/>
      <c r="R321" s="91"/>
      <c r="S321" s="91"/>
      <c r="T321" s="91"/>
      <c r="U321" s="91"/>
      <c r="V321" s="91"/>
      <c r="W321" s="91"/>
      <c r="X321" s="91"/>
      <c r="Y321" s="91"/>
      <c r="Z321" s="91"/>
    </row>
    <row r="322" spans="2:26" s="254" customFormat="1">
      <c r="B322" s="255"/>
      <c r="D322" s="47"/>
      <c r="E322" s="91"/>
      <c r="F322" s="91"/>
      <c r="G322" s="91"/>
      <c r="H322" s="91"/>
      <c r="I322" s="91"/>
      <c r="J322" s="91"/>
      <c r="K322" s="91"/>
      <c r="L322" s="91"/>
      <c r="M322" s="91"/>
      <c r="N322" s="91"/>
      <c r="O322" s="91"/>
      <c r="P322" s="91"/>
      <c r="Q322" s="91"/>
      <c r="R322" s="91"/>
      <c r="S322" s="91"/>
      <c r="T322" s="91"/>
      <c r="U322" s="91"/>
      <c r="V322" s="91"/>
      <c r="W322" s="91"/>
      <c r="X322" s="91"/>
      <c r="Y322" s="91"/>
      <c r="Z322" s="91"/>
    </row>
    <row r="323" spans="2:26" s="254" customFormat="1">
      <c r="B323" s="255"/>
      <c r="D323" s="47"/>
      <c r="E323" s="91"/>
      <c r="F323" s="91"/>
      <c r="G323" s="91"/>
      <c r="H323" s="91"/>
      <c r="I323" s="91"/>
      <c r="J323" s="91"/>
      <c r="K323" s="91"/>
      <c r="L323" s="91"/>
      <c r="M323" s="91"/>
      <c r="N323" s="91"/>
      <c r="O323" s="91"/>
      <c r="P323" s="91"/>
      <c r="Q323" s="91"/>
      <c r="R323" s="91"/>
      <c r="S323" s="91"/>
      <c r="T323" s="91"/>
      <c r="U323" s="91"/>
      <c r="V323" s="91"/>
      <c r="W323" s="91"/>
      <c r="X323" s="91"/>
      <c r="Y323" s="91"/>
      <c r="Z323" s="91"/>
    </row>
    <row r="324" spans="2:26" s="254" customFormat="1">
      <c r="B324" s="255"/>
      <c r="D324" s="47"/>
      <c r="E324" s="91"/>
      <c r="F324" s="91"/>
      <c r="G324" s="91"/>
      <c r="H324" s="91"/>
      <c r="I324" s="91"/>
      <c r="J324" s="91"/>
      <c r="K324" s="91"/>
      <c r="L324" s="91"/>
      <c r="M324" s="91"/>
      <c r="N324" s="91"/>
      <c r="O324" s="91"/>
      <c r="P324" s="91"/>
      <c r="Q324" s="91"/>
      <c r="R324" s="91"/>
      <c r="S324" s="91"/>
      <c r="T324" s="91"/>
      <c r="U324" s="91"/>
      <c r="V324" s="91"/>
      <c r="W324" s="91"/>
      <c r="X324" s="91"/>
      <c r="Y324" s="91"/>
      <c r="Z324" s="91"/>
    </row>
    <row r="325" spans="2:26" s="254" customFormat="1">
      <c r="B325" s="255"/>
      <c r="D325" s="47"/>
      <c r="E325" s="91"/>
      <c r="F325" s="91"/>
      <c r="G325" s="91"/>
      <c r="H325" s="91"/>
      <c r="I325" s="91"/>
      <c r="J325" s="91"/>
      <c r="K325" s="91"/>
      <c r="L325" s="91"/>
      <c r="M325" s="91"/>
      <c r="N325" s="91"/>
      <c r="O325" s="91"/>
      <c r="P325" s="91"/>
      <c r="Q325" s="91"/>
      <c r="R325" s="91"/>
      <c r="S325" s="91"/>
      <c r="T325" s="91"/>
      <c r="U325" s="91"/>
      <c r="V325" s="91"/>
      <c r="W325" s="91"/>
      <c r="X325" s="91"/>
      <c r="Y325" s="91"/>
      <c r="Z325" s="91"/>
    </row>
    <row r="326" spans="2:26" s="254" customFormat="1">
      <c r="B326" s="255"/>
      <c r="D326" s="47"/>
      <c r="E326" s="91"/>
      <c r="F326" s="91"/>
      <c r="G326" s="91"/>
      <c r="H326" s="91"/>
      <c r="I326" s="91"/>
      <c r="J326" s="91"/>
      <c r="K326" s="91"/>
      <c r="L326" s="91"/>
      <c r="M326" s="91"/>
      <c r="N326" s="91"/>
      <c r="O326" s="91"/>
      <c r="P326" s="91"/>
      <c r="Q326" s="91"/>
      <c r="R326" s="91"/>
      <c r="S326" s="91"/>
      <c r="T326" s="91"/>
      <c r="U326" s="91"/>
      <c r="V326" s="91"/>
      <c r="W326" s="91"/>
      <c r="X326" s="91"/>
      <c r="Y326" s="91"/>
      <c r="Z326" s="91"/>
    </row>
    <row r="327" spans="2:26" s="254" customFormat="1">
      <c r="B327" s="255"/>
      <c r="D327" s="47"/>
      <c r="E327" s="91"/>
      <c r="F327" s="91"/>
      <c r="G327" s="91"/>
      <c r="H327" s="91"/>
      <c r="I327" s="91"/>
      <c r="J327" s="91"/>
      <c r="K327" s="91"/>
      <c r="L327" s="91"/>
      <c r="M327" s="91"/>
      <c r="N327" s="91"/>
      <c r="O327" s="91"/>
      <c r="P327" s="91"/>
      <c r="Q327" s="91"/>
      <c r="R327" s="91"/>
      <c r="S327" s="91"/>
      <c r="T327" s="91"/>
      <c r="U327" s="91"/>
      <c r="V327" s="91"/>
      <c r="W327" s="91"/>
      <c r="X327" s="91"/>
      <c r="Y327" s="91"/>
      <c r="Z327" s="91"/>
    </row>
    <row r="328" spans="2:26" s="254" customFormat="1">
      <c r="B328" s="255"/>
      <c r="D328" s="47"/>
      <c r="E328" s="91"/>
      <c r="F328" s="91"/>
      <c r="G328" s="91"/>
      <c r="H328" s="91"/>
      <c r="I328" s="91"/>
      <c r="J328" s="91"/>
      <c r="K328" s="91"/>
      <c r="L328" s="91"/>
      <c r="M328" s="91"/>
      <c r="N328" s="91"/>
      <c r="O328" s="91"/>
      <c r="P328" s="91"/>
      <c r="Q328" s="91"/>
      <c r="R328" s="91"/>
      <c r="S328" s="91"/>
      <c r="T328" s="91"/>
      <c r="U328" s="91"/>
      <c r="V328" s="91"/>
      <c r="W328" s="91"/>
      <c r="X328" s="91"/>
      <c r="Y328" s="91"/>
      <c r="Z328" s="91"/>
    </row>
    <row r="329" spans="2:26" s="254" customFormat="1">
      <c r="B329" s="255"/>
      <c r="D329" s="47"/>
      <c r="E329" s="91"/>
      <c r="F329" s="91"/>
      <c r="G329" s="91"/>
      <c r="H329" s="91"/>
      <c r="I329" s="91"/>
      <c r="J329" s="91"/>
      <c r="K329" s="91"/>
      <c r="L329" s="91"/>
      <c r="M329" s="91"/>
      <c r="N329" s="91"/>
      <c r="O329" s="91"/>
      <c r="P329" s="91"/>
      <c r="Q329" s="91"/>
      <c r="R329" s="91"/>
      <c r="S329" s="91"/>
      <c r="T329" s="91"/>
      <c r="U329" s="91"/>
      <c r="V329" s="91"/>
      <c r="W329" s="91"/>
      <c r="X329" s="91"/>
      <c r="Y329" s="91"/>
      <c r="Z329" s="91"/>
    </row>
    <row r="330" spans="2:26" s="254" customFormat="1">
      <c r="B330" s="255"/>
      <c r="D330" s="47"/>
      <c r="E330" s="91"/>
      <c r="F330" s="91"/>
      <c r="G330" s="91"/>
      <c r="H330" s="91"/>
      <c r="I330" s="91"/>
      <c r="J330" s="91"/>
      <c r="K330" s="91"/>
      <c r="L330" s="91"/>
      <c r="M330" s="91"/>
      <c r="N330" s="91"/>
      <c r="O330" s="91"/>
      <c r="P330" s="91"/>
      <c r="Q330" s="91"/>
      <c r="R330" s="91"/>
      <c r="S330" s="91"/>
      <c r="T330" s="91"/>
      <c r="U330" s="91"/>
      <c r="V330" s="91"/>
      <c r="W330" s="91"/>
      <c r="X330" s="91"/>
      <c r="Y330" s="91"/>
      <c r="Z330" s="91"/>
    </row>
    <row r="331" spans="2:26" s="254" customFormat="1">
      <c r="B331" s="255"/>
      <c r="D331" s="47"/>
      <c r="E331" s="91"/>
      <c r="F331" s="91"/>
      <c r="G331" s="91"/>
      <c r="H331" s="91"/>
      <c r="I331" s="91"/>
      <c r="J331" s="91"/>
      <c r="K331" s="91"/>
      <c r="L331" s="91"/>
      <c r="M331" s="91"/>
      <c r="N331" s="91"/>
      <c r="O331" s="91"/>
      <c r="P331" s="91"/>
      <c r="Q331" s="91"/>
      <c r="R331" s="91"/>
      <c r="S331" s="91"/>
      <c r="T331" s="91"/>
      <c r="U331" s="91"/>
      <c r="V331" s="91"/>
      <c r="W331" s="91"/>
      <c r="X331" s="91"/>
      <c r="Y331" s="91"/>
      <c r="Z331" s="91"/>
    </row>
    <row r="332" spans="2:26" s="254" customFormat="1">
      <c r="B332" s="255"/>
      <c r="D332" s="47"/>
      <c r="E332" s="91"/>
      <c r="F332" s="91"/>
      <c r="G332" s="91"/>
      <c r="H332" s="91"/>
      <c r="I332" s="91"/>
      <c r="J332" s="91"/>
      <c r="K332" s="91"/>
      <c r="L332" s="91"/>
      <c r="M332" s="91"/>
      <c r="N332" s="91"/>
      <c r="O332" s="91"/>
      <c r="P332" s="91"/>
      <c r="Q332" s="91"/>
      <c r="R332" s="91"/>
      <c r="S332" s="91"/>
      <c r="T332" s="91"/>
      <c r="U332" s="91"/>
      <c r="V332" s="91"/>
      <c r="W332" s="91"/>
      <c r="X332" s="91"/>
      <c r="Y332" s="91"/>
      <c r="Z332" s="91"/>
    </row>
    <row r="333" spans="2:26" s="254" customFormat="1">
      <c r="B333" s="255"/>
      <c r="D333" s="47"/>
      <c r="E333" s="91"/>
      <c r="F333" s="91"/>
      <c r="G333" s="91"/>
      <c r="H333" s="91"/>
      <c r="I333" s="91"/>
      <c r="J333" s="91"/>
      <c r="K333" s="91"/>
      <c r="L333" s="91"/>
      <c r="M333" s="91"/>
      <c r="N333" s="91"/>
      <c r="O333" s="91"/>
      <c r="P333" s="91"/>
      <c r="Q333" s="91"/>
      <c r="R333" s="91"/>
      <c r="S333" s="91"/>
      <c r="T333" s="91"/>
      <c r="U333" s="91"/>
      <c r="V333" s="91"/>
      <c r="W333" s="91"/>
      <c r="X333" s="91"/>
      <c r="Y333" s="91"/>
      <c r="Z333" s="91"/>
    </row>
    <row r="334" spans="2:26" s="254" customFormat="1">
      <c r="B334" s="255"/>
      <c r="D334" s="47"/>
      <c r="E334" s="91"/>
      <c r="F334" s="91"/>
      <c r="G334" s="91"/>
      <c r="H334" s="91"/>
      <c r="I334" s="91"/>
      <c r="J334" s="91"/>
      <c r="K334" s="91"/>
      <c r="L334" s="91"/>
      <c r="M334" s="91"/>
      <c r="N334" s="91"/>
      <c r="O334" s="91"/>
      <c r="P334" s="91"/>
      <c r="Q334" s="91"/>
      <c r="R334" s="91"/>
      <c r="S334" s="91"/>
      <c r="T334" s="91"/>
      <c r="U334" s="91"/>
      <c r="V334" s="91"/>
      <c r="W334" s="91"/>
      <c r="X334" s="91"/>
      <c r="Y334" s="91"/>
      <c r="Z334" s="91"/>
    </row>
    <row r="335" spans="2:26" s="254" customFormat="1">
      <c r="B335" s="255"/>
      <c r="D335" s="47"/>
      <c r="E335" s="91"/>
      <c r="F335" s="91"/>
      <c r="G335" s="91"/>
      <c r="H335" s="91"/>
      <c r="I335" s="91"/>
      <c r="J335" s="91"/>
      <c r="K335" s="91"/>
      <c r="L335" s="91"/>
      <c r="M335" s="91"/>
      <c r="N335" s="91"/>
      <c r="O335" s="91"/>
      <c r="P335" s="91"/>
      <c r="Q335" s="91"/>
      <c r="R335" s="91"/>
      <c r="S335" s="91"/>
      <c r="T335" s="91"/>
      <c r="U335" s="91"/>
      <c r="V335" s="91"/>
      <c r="W335" s="91"/>
      <c r="X335" s="91"/>
      <c r="Y335" s="91"/>
      <c r="Z335" s="91"/>
    </row>
    <row r="336" spans="2:26" s="254" customFormat="1">
      <c r="B336" s="255"/>
      <c r="D336" s="47"/>
      <c r="E336" s="91"/>
      <c r="F336" s="91"/>
      <c r="G336" s="91"/>
      <c r="H336" s="91"/>
      <c r="I336" s="91"/>
      <c r="J336" s="91"/>
      <c r="K336" s="91"/>
      <c r="L336" s="91"/>
      <c r="M336" s="91"/>
      <c r="N336" s="91"/>
      <c r="O336" s="91"/>
      <c r="P336" s="91"/>
      <c r="Q336" s="91"/>
      <c r="R336" s="91"/>
      <c r="S336" s="91"/>
      <c r="T336" s="91"/>
      <c r="U336" s="91"/>
      <c r="V336" s="91"/>
      <c r="W336" s="91"/>
      <c r="X336" s="91"/>
      <c r="Y336" s="91"/>
      <c r="Z336" s="91"/>
    </row>
  </sheetData>
  <sheetProtection password="D806" sheet="1" objects="1" scenarios="1"/>
  <mergeCells count="1">
    <mergeCell ref="F4:Z4"/>
  </mergeCells>
  <pageMargins left="0.7" right="0.7" top="0.75" bottom="0.75" header="0.3" footer="0.3"/>
  <pageSetup orientation="portrait" r:id="rId1"/>
  <legacyDrawing r:id="rId2"/>
</worksheet>
</file>

<file path=xl/worksheets/sheet21.xml><?xml version="1.0" encoding="utf-8"?>
<worksheet xmlns="http://schemas.openxmlformats.org/spreadsheetml/2006/main" xmlns:r="http://schemas.openxmlformats.org/officeDocument/2006/relationships">
  <dimension ref="A1:CM368"/>
  <sheetViews>
    <sheetView showGridLines="0" topLeftCell="A9" zoomScale="85" zoomScaleNormal="85" workbookViewId="0">
      <selection activeCell="F25" sqref="F25"/>
    </sheetView>
  </sheetViews>
  <sheetFormatPr defaultColWidth="9.109375" defaultRowHeight="13.2"/>
  <cols>
    <col min="1" max="1" width="35.88671875" style="47" customWidth="1"/>
    <col min="2" max="2" width="17.33203125" style="91" customWidth="1"/>
    <col min="3" max="3" width="11.44140625" style="47" customWidth="1"/>
    <col min="4" max="4" width="34" style="47" customWidth="1"/>
    <col min="5" max="5" width="13.88671875" style="91" customWidth="1"/>
    <col min="6" max="6" width="14.6640625" style="91" customWidth="1"/>
    <col min="7" max="7" width="14.44140625" style="91" customWidth="1"/>
    <col min="8" max="8" width="12.5546875" style="91" customWidth="1"/>
    <col min="9" max="9" width="12" style="91" customWidth="1"/>
    <col min="10" max="10" width="12.109375" style="91" customWidth="1"/>
    <col min="11" max="11" width="12.6640625" style="91" customWidth="1"/>
    <col min="12" max="13" width="12" style="91" customWidth="1"/>
    <col min="14" max="26" width="12.44140625" style="91" customWidth="1"/>
    <col min="27" max="80" width="9.109375" style="254"/>
    <col min="81" max="16384" width="9.109375" style="47"/>
  </cols>
  <sheetData>
    <row r="1" spans="1:26" ht="18">
      <c r="A1" s="739" t="s">
        <v>495</v>
      </c>
      <c r="B1" s="124"/>
      <c r="C1" s="45"/>
    </row>
    <row r="2" spans="1:26">
      <c r="A2" s="24"/>
      <c r="B2" s="124"/>
      <c r="C2" s="45"/>
    </row>
    <row r="3" spans="1:26">
      <c r="A3" s="321" t="s">
        <v>307</v>
      </c>
    </row>
    <row r="4" spans="1:26">
      <c r="A4" s="638" t="s">
        <v>311</v>
      </c>
      <c r="E4" s="112" t="s">
        <v>277</v>
      </c>
      <c r="F4" s="920" t="s">
        <v>213</v>
      </c>
      <c r="G4" s="920"/>
      <c r="H4" s="920"/>
      <c r="I4" s="920"/>
      <c r="J4" s="920"/>
      <c r="K4" s="920"/>
      <c r="L4" s="920"/>
      <c r="M4" s="920"/>
      <c r="N4" s="920"/>
      <c r="O4" s="920"/>
      <c r="P4" s="920"/>
      <c r="Q4" s="920"/>
      <c r="R4" s="920"/>
      <c r="S4" s="920"/>
      <c r="T4" s="920"/>
      <c r="U4" s="920"/>
      <c r="V4" s="920"/>
      <c r="W4" s="920"/>
      <c r="X4" s="920"/>
      <c r="Y4" s="920"/>
      <c r="Z4" s="921"/>
    </row>
    <row r="5" spans="1:26" ht="13.8" thickBot="1">
      <c r="A5" s="639" t="s">
        <v>308</v>
      </c>
      <c r="D5" s="55"/>
      <c r="E5" s="136" t="s">
        <v>278</v>
      </c>
      <c r="F5" s="112">
        <v>0</v>
      </c>
      <c r="G5" s="91">
        <v>1</v>
      </c>
      <c r="H5" s="91">
        <v>2</v>
      </c>
      <c r="I5" s="91">
        <v>3</v>
      </c>
      <c r="J5" s="91">
        <v>4</v>
      </c>
      <c r="K5" s="91">
        <v>5</v>
      </c>
      <c r="L5" s="91">
        <v>6</v>
      </c>
      <c r="M5" s="91">
        <v>7</v>
      </c>
      <c r="N5" s="91">
        <v>8</v>
      </c>
      <c r="O5" s="91">
        <v>9</v>
      </c>
      <c r="P5" s="91">
        <v>10</v>
      </c>
      <c r="Q5" s="91">
        <v>11</v>
      </c>
      <c r="R5" s="91">
        <v>12</v>
      </c>
      <c r="S5" s="91">
        <v>13</v>
      </c>
      <c r="T5" s="91">
        <v>14</v>
      </c>
      <c r="U5" s="91">
        <v>15</v>
      </c>
      <c r="V5" s="91">
        <v>16</v>
      </c>
      <c r="W5" s="91">
        <v>17</v>
      </c>
      <c r="X5" s="91">
        <v>18</v>
      </c>
      <c r="Y5" s="91">
        <v>19</v>
      </c>
      <c r="Z5" s="109">
        <v>20</v>
      </c>
    </row>
    <row r="6" spans="1:26">
      <c r="D6" s="609" t="s">
        <v>312</v>
      </c>
      <c r="E6" s="678"/>
      <c r="F6" s="611"/>
      <c r="G6" s="612"/>
      <c r="H6" s="612"/>
      <c r="I6" s="612"/>
      <c r="J6" s="612"/>
      <c r="K6" s="612"/>
      <c r="L6" s="612"/>
      <c r="M6" s="612"/>
      <c r="N6" s="612"/>
      <c r="O6" s="612"/>
      <c r="P6" s="612"/>
      <c r="Q6" s="612"/>
      <c r="R6" s="612"/>
      <c r="S6" s="612"/>
      <c r="T6" s="612"/>
      <c r="U6" s="612"/>
      <c r="V6" s="612"/>
      <c r="W6" s="612"/>
      <c r="X6" s="612"/>
      <c r="Y6" s="612"/>
      <c r="Z6" s="173"/>
    </row>
    <row r="7" spans="1:26" ht="13.8" thickBot="1">
      <c r="A7" s="44" t="s">
        <v>281</v>
      </c>
      <c r="D7" s="56" t="s">
        <v>305</v>
      </c>
      <c r="E7" s="114"/>
      <c r="F7" s="620">
        <f>B18</f>
        <v>65000000</v>
      </c>
      <c r="Z7" s="92"/>
    </row>
    <row r="8" spans="1:26">
      <c r="A8" s="581" t="s">
        <v>373</v>
      </c>
      <c r="B8" s="295"/>
      <c r="C8" s="55" t="s">
        <v>226</v>
      </c>
      <c r="D8" s="68" t="s">
        <v>273</v>
      </c>
      <c r="E8" s="115"/>
      <c r="F8" s="118"/>
      <c r="G8" s="616" t="e">
        <f>$B$29*$B$22</f>
        <v>#DIV/0!</v>
      </c>
      <c r="H8" s="616" t="e">
        <f t="shared" ref="H8:Z8" si="0">$B$29*$B$22</f>
        <v>#DIV/0!</v>
      </c>
      <c r="I8" s="616" t="e">
        <f t="shared" si="0"/>
        <v>#DIV/0!</v>
      </c>
      <c r="J8" s="616" t="e">
        <f t="shared" si="0"/>
        <v>#DIV/0!</v>
      </c>
      <c r="K8" s="616" t="e">
        <f t="shared" si="0"/>
        <v>#DIV/0!</v>
      </c>
      <c r="L8" s="616" t="e">
        <f t="shared" si="0"/>
        <v>#DIV/0!</v>
      </c>
      <c r="M8" s="616" t="e">
        <f t="shared" si="0"/>
        <v>#DIV/0!</v>
      </c>
      <c r="N8" s="616" t="e">
        <f t="shared" si="0"/>
        <v>#DIV/0!</v>
      </c>
      <c r="O8" s="616" t="e">
        <f t="shared" si="0"/>
        <v>#DIV/0!</v>
      </c>
      <c r="P8" s="616" t="e">
        <f t="shared" si="0"/>
        <v>#DIV/0!</v>
      </c>
      <c r="Q8" s="616" t="e">
        <f t="shared" si="0"/>
        <v>#DIV/0!</v>
      </c>
      <c r="R8" s="616" t="e">
        <f t="shared" si="0"/>
        <v>#DIV/0!</v>
      </c>
      <c r="S8" s="616" t="e">
        <f t="shared" si="0"/>
        <v>#DIV/0!</v>
      </c>
      <c r="T8" s="616" t="e">
        <f t="shared" si="0"/>
        <v>#DIV/0!</v>
      </c>
      <c r="U8" s="616" t="e">
        <f t="shared" si="0"/>
        <v>#DIV/0!</v>
      </c>
      <c r="V8" s="616" t="e">
        <f t="shared" si="0"/>
        <v>#DIV/0!</v>
      </c>
      <c r="W8" s="616" t="e">
        <f t="shared" si="0"/>
        <v>#DIV/0!</v>
      </c>
      <c r="X8" s="616" t="e">
        <f t="shared" si="0"/>
        <v>#DIV/0!</v>
      </c>
      <c r="Y8" s="616" t="e">
        <f t="shared" si="0"/>
        <v>#DIV/0!</v>
      </c>
      <c r="Z8" s="589" t="e">
        <f t="shared" si="0"/>
        <v>#DIV/0!</v>
      </c>
    </row>
    <row r="9" spans="1:26" ht="27" thickBot="1">
      <c r="A9" s="56" t="s">
        <v>212</v>
      </c>
      <c r="B9" s="125">
        <f>'Treatment_Dewat. (Post-Dig)'!B21</f>
        <v>64000000</v>
      </c>
      <c r="C9" s="47" t="s">
        <v>139</v>
      </c>
      <c r="D9" s="63" t="s">
        <v>274</v>
      </c>
      <c r="E9" s="137"/>
      <c r="F9" s="118"/>
      <c r="G9" s="621" t="e">
        <f t="shared" ref="G9:P9" si="1">$B$33</f>
        <v>#DIV/0!</v>
      </c>
      <c r="H9" s="621" t="e">
        <f t="shared" si="1"/>
        <v>#DIV/0!</v>
      </c>
      <c r="I9" s="621" t="e">
        <f t="shared" si="1"/>
        <v>#DIV/0!</v>
      </c>
      <c r="J9" s="621" t="e">
        <f t="shared" si="1"/>
        <v>#DIV/0!</v>
      </c>
      <c r="K9" s="621" t="e">
        <f t="shared" si="1"/>
        <v>#DIV/0!</v>
      </c>
      <c r="L9" s="621" t="e">
        <f t="shared" si="1"/>
        <v>#DIV/0!</v>
      </c>
      <c r="M9" s="621" t="e">
        <f t="shared" si="1"/>
        <v>#DIV/0!</v>
      </c>
      <c r="N9" s="621" t="e">
        <f t="shared" si="1"/>
        <v>#DIV/0!</v>
      </c>
      <c r="O9" s="621" t="e">
        <f t="shared" si="1"/>
        <v>#DIV/0!</v>
      </c>
      <c r="P9" s="621" t="e">
        <f t="shared" si="1"/>
        <v>#DIV/0!</v>
      </c>
      <c r="Q9" s="621"/>
      <c r="R9" s="621"/>
      <c r="S9" s="621"/>
      <c r="T9" s="621"/>
      <c r="U9" s="621"/>
      <c r="V9" s="621"/>
      <c r="W9" s="621"/>
      <c r="X9" s="621"/>
      <c r="Y9" s="621"/>
      <c r="Z9" s="622"/>
    </row>
    <row r="10" spans="1:26">
      <c r="A10" s="56" t="s">
        <v>290</v>
      </c>
      <c r="B10" s="126">
        <f>'Treatment_Anaer. Dig.'!C21</f>
        <v>0</v>
      </c>
      <c r="C10" s="47" t="s">
        <v>139</v>
      </c>
      <c r="D10" s="132" t="s">
        <v>306</v>
      </c>
      <c r="E10" s="139"/>
      <c r="F10" s="645">
        <f>B19</f>
        <v>64000000</v>
      </c>
      <c r="G10" s="646"/>
      <c r="H10" s="646"/>
      <c r="I10" s="646"/>
      <c r="J10" s="646"/>
      <c r="K10" s="646"/>
      <c r="L10" s="646"/>
      <c r="M10" s="646"/>
      <c r="N10" s="646"/>
      <c r="O10" s="646"/>
      <c r="P10" s="646"/>
      <c r="Q10" s="646"/>
      <c r="R10" s="646"/>
      <c r="S10" s="646"/>
      <c r="T10" s="646"/>
      <c r="U10" s="646"/>
      <c r="V10" s="646"/>
      <c r="W10" s="646"/>
      <c r="X10" s="646"/>
      <c r="Y10" s="646"/>
      <c r="Z10" s="647"/>
    </row>
    <row r="11" spans="1:26">
      <c r="A11" s="56" t="s">
        <v>216</v>
      </c>
      <c r="B11" s="126">
        <f>'Treat_Anaer Dig+Ht Dry_0 Net E'!D26</f>
        <v>0</v>
      </c>
      <c r="D11" s="68" t="s">
        <v>273</v>
      </c>
      <c r="E11" s="137"/>
      <c r="F11" s="118"/>
      <c r="G11" s="616" t="e">
        <f t="shared" ref="G11:Z11" si="2">$B$37*$B$22</f>
        <v>#DIV/0!</v>
      </c>
      <c r="H11" s="616" t="e">
        <f t="shared" si="2"/>
        <v>#DIV/0!</v>
      </c>
      <c r="I11" s="616" t="e">
        <f t="shared" si="2"/>
        <v>#DIV/0!</v>
      </c>
      <c r="J11" s="616" t="e">
        <f t="shared" si="2"/>
        <v>#DIV/0!</v>
      </c>
      <c r="K11" s="616" t="e">
        <f t="shared" si="2"/>
        <v>#DIV/0!</v>
      </c>
      <c r="L11" s="616" t="e">
        <f t="shared" si="2"/>
        <v>#DIV/0!</v>
      </c>
      <c r="M11" s="616" t="e">
        <f t="shared" si="2"/>
        <v>#DIV/0!</v>
      </c>
      <c r="N11" s="616" t="e">
        <f t="shared" si="2"/>
        <v>#DIV/0!</v>
      </c>
      <c r="O11" s="616" t="e">
        <f t="shared" si="2"/>
        <v>#DIV/0!</v>
      </c>
      <c r="P11" s="616" t="e">
        <f t="shared" si="2"/>
        <v>#DIV/0!</v>
      </c>
      <c r="Q11" s="616" t="e">
        <f t="shared" si="2"/>
        <v>#DIV/0!</v>
      </c>
      <c r="R11" s="616" t="e">
        <f t="shared" si="2"/>
        <v>#DIV/0!</v>
      </c>
      <c r="S11" s="616" t="e">
        <f t="shared" si="2"/>
        <v>#DIV/0!</v>
      </c>
      <c r="T11" s="616" t="e">
        <f t="shared" si="2"/>
        <v>#DIV/0!</v>
      </c>
      <c r="U11" s="616" t="e">
        <f t="shared" si="2"/>
        <v>#DIV/0!</v>
      </c>
      <c r="V11" s="616" t="e">
        <f t="shared" si="2"/>
        <v>#DIV/0!</v>
      </c>
      <c r="W11" s="616" t="e">
        <f t="shared" si="2"/>
        <v>#DIV/0!</v>
      </c>
      <c r="X11" s="616" t="e">
        <f t="shared" si="2"/>
        <v>#DIV/0!</v>
      </c>
      <c r="Y11" s="616" t="e">
        <f t="shared" si="2"/>
        <v>#DIV/0!</v>
      </c>
      <c r="Z11" s="589" t="e">
        <f t="shared" si="2"/>
        <v>#DIV/0!</v>
      </c>
    </row>
    <row r="12" spans="1:26" ht="27" thickBot="1">
      <c r="A12" s="63" t="s">
        <v>302</v>
      </c>
      <c r="B12" s="745">
        <f>技术假设!B28</f>
        <v>1000000</v>
      </c>
      <c r="C12" s="47" t="s">
        <v>139</v>
      </c>
      <c r="D12" s="63" t="s">
        <v>274</v>
      </c>
      <c r="E12" s="137"/>
      <c r="F12" s="118"/>
      <c r="G12" s="621" t="e">
        <f t="shared" ref="G12:P12" si="3">$B$41</f>
        <v>#DIV/0!</v>
      </c>
      <c r="H12" s="621" t="e">
        <f t="shared" si="3"/>
        <v>#DIV/0!</v>
      </c>
      <c r="I12" s="621" t="e">
        <f t="shared" si="3"/>
        <v>#DIV/0!</v>
      </c>
      <c r="J12" s="621" t="e">
        <f t="shared" si="3"/>
        <v>#DIV/0!</v>
      </c>
      <c r="K12" s="621" t="e">
        <f t="shared" si="3"/>
        <v>#DIV/0!</v>
      </c>
      <c r="L12" s="621" t="e">
        <f t="shared" si="3"/>
        <v>#DIV/0!</v>
      </c>
      <c r="M12" s="621" t="e">
        <f t="shared" si="3"/>
        <v>#DIV/0!</v>
      </c>
      <c r="N12" s="621" t="e">
        <f t="shared" si="3"/>
        <v>#DIV/0!</v>
      </c>
      <c r="O12" s="621" t="e">
        <f t="shared" si="3"/>
        <v>#DIV/0!</v>
      </c>
      <c r="P12" s="621" t="e">
        <f t="shared" si="3"/>
        <v>#DIV/0!</v>
      </c>
      <c r="Q12" s="621"/>
      <c r="R12" s="621"/>
      <c r="S12" s="621"/>
      <c r="T12" s="621"/>
      <c r="U12" s="621"/>
      <c r="V12" s="621"/>
      <c r="W12" s="621"/>
      <c r="X12" s="621"/>
      <c r="Y12" s="621"/>
      <c r="Z12" s="622"/>
    </row>
    <row r="13" spans="1:26" ht="14.4">
      <c r="A13" s="56" t="s">
        <v>351</v>
      </c>
      <c r="B13" s="582">
        <v>0</v>
      </c>
      <c r="C13" s="102" t="s">
        <v>139</v>
      </c>
      <c r="D13" s="609" t="s">
        <v>315</v>
      </c>
      <c r="E13" s="610"/>
      <c r="F13" s="611"/>
      <c r="G13" s="612"/>
      <c r="H13" s="612"/>
      <c r="I13" s="612"/>
      <c r="J13" s="612"/>
      <c r="K13" s="612"/>
      <c r="L13" s="612"/>
      <c r="M13" s="612"/>
      <c r="N13" s="612"/>
      <c r="O13" s="612"/>
      <c r="P13" s="612"/>
      <c r="Q13" s="612"/>
      <c r="R13" s="612"/>
      <c r="S13" s="612"/>
      <c r="T13" s="612"/>
      <c r="U13" s="612"/>
      <c r="V13" s="612"/>
      <c r="W13" s="612"/>
      <c r="X13" s="612"/>
      <c r="Y13" s="612"/>
      <c r="Z13" s="173"/>
    </row>
    <row r="14" spans="1:26">
      <c r="A14" s="66" t="s">
        <v>369</v>
      </c>
      <c r="B14" s="660">
        <f>SUM(B9:B13)</f>
        <v>65000000</v>
      </c>
      <c r="C14" s="47" t="s">
        <v>139</v>
      </c>
      <c r="D14" s="613" t="s">
        <v>276</v>
      </c>
      <c r="E14" s="729">
        <f>通用假设!B43</f>
        <v>5.0000000000000001E-3</v>
      </c>
      <c r="F14" s="138"/>
      <c r="G14" s="621" t="e">
        <f>B43</f>
        <v>#DIV/0!</v>
      </c>
      <c r="H14" s="621" t="e">
        <f t="shared" ref="H14:Z14" si="4">G14*(1+$E$14)</f>
        <v>#DIV/0!</v>
      </c>
      <c r="I14" s="621" t="e">
        <f t="shared" si="4"/>
        <v>#DIV/0!</v>
      </c>
      <c r="J14" s="621" t="e">
        <f t="shared" si="4"/>
        <v>#DIV/0!</v>
      </c>
      <c r="K14" s="621" t="e">
        <f t="shared" si="4"/>
        <v>#DIV/0!</v>
      </c>
      <c r="L14" s="621" t="e">
        <f t="shared" si="4"/>
        <v>#DIV/0!</v>
      </c>
      <c r="M14" s="621" t="e">
        <f t="shared" si="4"/>
        <v>#DIV/0!</v>
      </c>
      <c r="N14" s="621" t="e">
        <f t="shared" si="4"/>
        <v>#DIV/0!</v>
      </c>
      <c r="O14" s="621" t="e">
        <f t="shared" si="4"/>
        <v>#DIV/0!</v>
      </c>
      <c r="P14" s="621" t="e">
        <f t="shared" si="4"/>
        <v>#DIV/0!</v>
      </c>
      <c r="Q14" s="621" t="e">
        <f t="shared" si="4"/>
        <v>#DIV/0!</v>
      </c>
      <c r="R14" s="621" t="e">
        <f t="shared" si="4"/>
        <v>#DIV/0!</v>
      </c>
      <c r="S14" s="621" t="e">
        <f t="shared" si="4"/>
        <v>#DIV/0!</v>
      </c>
      <c r="T14" s="621" t="e">
        <f t="shared" si="4"/>
        <v>#DIV/0!</v>
      </c>
      <c r="U14" s="621" t="e">
        <f t="shared" si="4"/>
        <v>#DIV/0!</v>
      </c>
      <c r="V14" s="621" t="e">
        <f t="shared" si="4"/>
        <v>#DIV/0!</v>
      </c>
      <c r="W14" s="621" t="e">
        <f t="shared" si="4"/>
        <v>#DIV/0!</v>
      </c>
      <c r="X14" s="621" t="e">
        <f t="shared" si="4"/>
        <v>#DIV/0!</v>
      </c>
      <c r="Y14" s="621" t="e">
        <f t="shared" si="4"/>
        <v>#DIV/0!</v>
      </c>
      <c r="Z14" s="622" t="e">
        <f t="shared" si="4"/>
        <v>#DIV/0!</v>
      </c>
    </row>
    <row r="15" spans="1:26">
      <c r="A15" s="66" t="s">
        <v>370</v>
      </c>
      <c r="B15" s="660">
        <f>SUM(B9:B11,B13)</f>
        <v>64000000</v>
      </c>
      <c r="C15" s="47" t="s">
        <v>139</v>
      </c>
      <c r="D15" s="613" t="s">
        <v>186</v>
      </c>
      <c r="E15" s="729">
        <f>通用假设!B42</f>
        <v>5.0000000000000001E-3</v>
      </c>
      <c r="F15" s="138"/>
      <c r="G15" s="621">
        <f>B44</f>
        <v>0</v>
      </c>
      <c r="H15" s="621">
        <f t="shared" ref="H15:Z15" si="5">G15*(1+$E$15)</f>
        <v>0</v>
      </c>
      <c r="I15" s="621">
        <f t="shared" si="5"/>
        <v>0</v>
      </c>
      <c r="J15" s="621">
        <f t="shared" si="5"/>
        <v>0</v>
      </c>
      <c r="K15" s="621">
        <f t="shared" si="5"/>
        <v>0</v>
      </c>
      <c r="L15" s="621">
        <f t="shared" si="5"/>
        <v>0</v>
      </c>
      <c r="M15" s="621">
        <f t="shared" si="5"/>
        <v>0</v>
      </c>
      <c r="N15" s="621">
        <f t="shared" si="5"/>
        <v>0</v>
      </c>
      <c r="O15" s="621">
        <f t="shared" si="5"/>
        <v>0</v>
      </c>
      <c r="P15" s="621">
        <f t="shared" si="5"/>
        <v>0</v>
      </c>
      <c r="Q15" s="621">
        <f t="shared" si="5"/>
        <v>0</v>
      </c>
      <c r="R15" s="621">
        <f t="shared" si="5"/>
        <v>0</v>
      </c>
      <c r="S15" s="621">
        <f t="shared" si="5"/>
        <v>0</v>
      </c>
      <c r="T15" s="621">
        <f t="shared" si="5"/>
        <v>0</v>
      </c>
      <c r="U15" s="621">
        <f t="shared" si="5"/>
        <v>0</v>
      </c>
      <c r="V15" s="621">
        <f t="shared" si="5"/>
        <v>0</v>
      </c>
      <c r="W15" s="621">
        <f t="shared" si="5"/>
        <v>0</v>
      </c>
      <c r="X15" s="621">
        <f t="shared" si="5"/>
        <v>0</v>
      </c>
      <c r="Y15" s="621">
        <f t="shared" si="5"/>
        <v>0</v>
      </c>
      <c r="Z15" s="622">
        <f t="shared" si="5"/>
        <v>0</v>
      </c>
    </row>
    <row r="16" spans="1:26" ht="14.4">
      <c r="A16" s="97" t="s">
        <v>353</v>
      </c>
      <c r="B16" s="582">
        <v>0</v>
      </c>
      <c r="C16" s="47" t="s">
        <v>139</v>
      </c>
      <c r="D16" s="613" t="s">
        <v>389</v>
      </c>
      <c r="E16" s="729">
        <f>通用假设!B43</f>
        <v>5.0000000000000001E-3</v>
      </c>
      <c r="F16" s="138"/>
      <c r="G16" s="621">
        <f>B45</f>
        <v>0</v>
      </c>
      <c r="H16" s="621">
        <f t="shared" ref="H16:Z16" si="6">G16*(1+$E$16)</f>
        <v>0</v>
      </c>
      <c r="I16" s="621">
        <f t="shared" si="6"/>
        <v>0</v>
      </c>
      <c r="J16" s="621">
        <f t="shared" si="6"/>
        <v>0</v>
      </c>
      <c r="K16" s="621">
        <f t="shared" si="6"/>
        <v>0</v>
      </c>
      <c r="L16" s="621">
        <f t="shared" si="6"/>
        <v>0</v>
      </c>
      <c r="M16" s="621">
        <f t="shared" si="6"/>
        <v>0</v>
      </c>
      <c r="N16" s="621">
        <f t="shared" si="6"/>
        <v>0</v>
      </c>
      <c r="O16" s="621">
        <f t="shared" si="6"/>
        <v>0</v>
      </c>
      <c r="P16" s="621">
        <f t="shared" si="6"/>
        <v>0</v>
      </c>
      <c r="Q16" s="621">
        <f t="shared" si="6"/>
        <v>0</v>
      </c>
      <c r="R16" s="621">
        <f t="shared" si="6"/>
        <v>0</v>
      </c>
      <c r="S16" s="621">
        <f t="shared" si="6"/>
        <v>0</v>
      </c>
      <c r="T16" s="621">
        <f t="shared" si="6"/>
        <v>0</v>
      </c>
      <c r="U16" s="621">
        <f t="shared" si="6"/>
        <v>0</v>
      </c>
      <c r="V16" s="621">
        <f t="shared" si="6"/>
        <v>0</v>
      </c>
      <c r="W16" s="621">
        <f t="shared" si="6"/>
        <v>0</v>
      </c>
      <c r="X16" s="621">
        <f t="shared" si="6"/>
        <v>0</v>
      </c>
      <c r="Y16" s="621">
        <f t="shared" si="6"/>
        <v>0</v>
      </c>
      <c r="Z16" s="622">
        <f t="shared" si="6"/>
        <v>0</v>
      </c>
    </row>
    <row r="17" spans="1:26" ht="25.2">
      <c r="A17" s="98" t="s">
        <v>354</v>
      </c>
      <c r="B17" s="582">
        <v>0</v>
      </c>
      <c r="C17" s="47" t="s">
        <v>139</v>
      </c>
      <c r="D17" s="613" t="s">
        <v>388</v>
      </c>
      <c r="E17" s="729">
        <f>通用假设!B46</f>
        <v>5.0000000000000001E-3</v>
      </c>
      <c r="F17" s="138"/>
      <c r="G17" s="621">
        <f>B46</f>
        <v>0</v>
      </c>
      <c r="H17" s="621">
        <f t="shared" ref="H17:Z17" si="7">G17*(1+$E$17)</f>
        <v>0</v>
      </c>
      <c r="I17" s="621">
        <f t="shared" si="7"/>
        <v>0</v>
      </c>
      <c r="J17" s="621">
        <f t="shared" si="7"/>
        <v>0</v>
      </c>
      <c r="K17" s="621">
        <f t="shared" si="7"/>
        <v>0</v>
      </c>
      <c r="L17" s="621">
        <f t="shared" si="7"/>
        <v>0</v>
      </c>
      <c r="M17" s="621">
        <f t="shared" si="7"/>
        <v>0</v>
      </c>
      <c r="N17" s="621">
        <f t="shared" si="7"/>
        <v>0</v>
      </c>
      <c r="O17" s="621">
        <f t="shared" si="7"/>
        <v>0</v>
      </c>
      <c r="P17" s="621">
        <f t="shared" si="7"/>
        <v>0</v>
      </c>
      <c r="Q17" s="621">
        <f t="shared" si="7"/>
        <v>0</v>
      </c>
      <c r="R17" s="621">
        <f t="shared" si="7"/>
        <v>0</v>
      </c>
      <c r="S17" s="621">
        <f t="shared" si="7"/>
        <v>0</v>
      </c>
      <c r="T17" s="621">
        <f t="shared" si="7"/>
        <v>0</v>
      </c>
      <c r="U17" s="621">
        <f t="shared" si="7"/>
        <v>0</v>
      </c>
      <c r="V17" s="621">
        <f t="shared" si="7"/>
        <v>0</v>
      </c>
      <c r="W17" s="621">
        <f t="shared" si="7"/>
        <v>0</v>
      </c>
      <c r="X17" s="621">
        <f t="shared" si="7"/>
        <v>0</v>
      </c>
      <c r="Y17" s="621">
        <f t="shared" si="7"/>
        <v>0</v>
      </c>
      <c r="Z17" s="622">
        <f t="shared" si="7"/>
        <v>0</v>
      </c>
    </row>
    <row r="18" spans="1:26">
      <c r="A18" s="96" t="s">
        <v>371</v>
      </c>
      <c r="B18" s="661">
        <f>B14+B16+B17</f>
        <v>65000000</v>
      </c>
      <c r="C18" s="47" t="s">
        <v>139</v>
      </c>
      <c r="D18" s="828" t="s">
        <v>387</v>
      </c>
      <c r="E18" s="300"/>
      <c r="F18" s="666"/>
      <c r="G18" s="623" t="e">
        <f>SUM(G14:G17)</f>
        <v>#DIV/0!</v>
      </c>
      <c r="H18" s="623" t="e">
        <f t="shared" ref="H18:Z18" si="8">SUM(H14:H17)</f>
        <v>#DIV/0!</v>
      </c>
      <c r="I18" s="623" t="e">
        <f t="shared" si="8"/>
        <v>#DIV/0!</v>
      </c>
      <c r="J18" s="623" t="e">
        <f t="shared" si="8"/>
        <v>#DIV/0!</v>
      </c>
      <c r="K18" s="623" t="e">
        <f t="shared" si="8"/>
        <v>#DIV/0!</v>
      </c>
      <c r="L18" s="623" t="e">
        <f t="shared" si="8"/>
        <v>#DIV/0!</v>
      </c>
      <c r="M18" s="623" t="e">
        <f t="shared" si="8"/>
        <v>#DIV/0!</v>
      </c>
      <c r="N18" s="623" t="e">
        <f t="shared" si="8"/>
        <v>#DIV/0!</v>
      </c>
      <c r="O18" s="623" t="e">
        <f t="shared" si="8"/>
        <v>#DIV/0!</v>
      </c>
      <c r="P18" s="623" t="e">
        <f t="shared" si="8"/>
        <v>#DIV/0!</v>
      </c>
      <c r="Q18" s="623" t="e">
        <f t="shared" si="8"/>
        <v>#DIV/0!</v>
      </c>
      <c r="R18" s="623" t="e">
        <f t="shared" si="8"/>
        <v>#DIV/0!</v>
      </c>
      <c r="S18" s="623" t="e">
        <f t="shared" si="8"/>
        <v>#DIV/0!</v>
      </c>
      <c r="T18" s="623" t="e">
        <f t="shared" si="8"/>
        <v>#DIV/0!</v>
      </c>
      <c r="U18" s="623" t="e">
        <f t="shared" si="8"/>
        <v>#DIV/0!</v>
      </c>
      <c r="V18" s="623" t="e">
        <f t="shared" si="8"/>
        <v>#DIV/0!</v>
      </c>
      <c r="W18" s="623" t="e">
        <f t="shared" si="8"/>
        <v>#DIV/0!</v>
      </c>
      <c r="X18" s="623" t="e">
        <f t="shared" si="8"/>
        <v>#DIV/0!</v>
      </c>
      <c r="Y18" s="623" t="e">
        <f t="shared" si="8"/>
        <v>#DIV/0!</v>
      </c>
      <c r="Z18" s="827" t="e">
        <f t="shared" si="8"/>
        <v>#DIV/0!</v>
      </c>
    </row>
    <row r="19" spans="1:26" ht="27" thickBot="1">
      <c r="A19" s="96" t="s">
        <v>372</v>
      </c>
      <c r="B19" s="661">
        <f>B15+B16+B17</f>
        <v>64000000</v>
      </c>
      <c r="C19" s="47" t="s">
        <v>139</v>
      </c>
      <c r="D19" s="140" t="s">
        <v>313</v>
      </c>
      <c r="E19" s="662"/>
      <c r="F19" s="667">
        <f>F7</f>
        <v>65000000</v>
      </c>
      <c r="G19" s="648" t="e">
        <f t="shared" ref="G19:Z19" si="9">G8+G9+G14+G15+G16+G17</f>
        <v>#DIV/0!</v>
      </c>
      <c r="H19" s="648" t="e">
        <f t="shared" si="9"/>
        <v>#DIV/0!</v>
      </c>
      <c r="I19" s="648" t="e">
        <f t="shared" si="9"/>
        <v>#DIV/0!</v>
      </c>
      <c r="J19" s="648" t="e">
        <f t="shared" si="9"/>
        <v>#DIV/0!</v>
      </c>
      <c r="K19" s="648" t="e">
        <f t="shared" si="9"/>
        <v>#DIV/0!</v>
      </c>
      <c r="L19" s="648" t="e">
        <f t="shared" si="9"/>
        <v>#DIV/0!</v>
      </c>
      <c r="M19" s="648" t="e">
        <f t="shared" si="9"/>
        <v>#DIV/0!</v>
      </c>
      <c r="N19" s="648" t="e">
        <f t="shared" si="9"/>
        <v>#DIV/0!</v>
      </c>
      <c r="O19" s="648" t="e">
        <f t="shared" si="9"/>
        <v>#DIV/0!</v>
      </c>
      <c r="P19" s="648" t="e">
        <f t="shared" si="9"/>
        <v>#DIV/0!</v>
      </c>
      <c r="Q19" s="648" t="e">
        <f t="shared" si="9"/>
        <v>#DIV/0!</v>
      </c>
      <c r="R19" s="648" t="e">
        <f t="shared" si="9"/>
        <v>#DIV/0!</v>
      </c>
      <c r="S19" s="648" t="e">
        <f t="shared" si="9"/>
        <v>#DIV/0!</v>
      </c>
      <c r="T19" s="648" t="e">
        <f t="shared" si="9"/>
        <v>#DIV/0!</v>
      </c>
      <c r="U19" s="648" t="e">
        <f t="shared" si="9"/>
        <v>#DIV/0!</v>
      </c>
      <c r="V19" s="648" t="e">
        <f t="shared" si="9"/>
        <v>#DIV/0!</v>
      </c>
      <c r="W19" s="648" t="e">
        <f t="shared" si="9"/>
        <v>#DIV/0!</v>
      </c>
      <c r="X19" s="648" t="e">
        <f t="shared" si="9"/>
        <v>#DIV/0!</v>
      </c>
      <c r="Y19" s="648" t="e">
        <f t="shared" si="9"/>
        <v>#DIV/0!</v>
      </c>
      <c r="Z19" s="649" t="e">
        <f t="shared" si="9"/>
        <v>#DIV/0!</v>
      </c>
    </row>
    <row r="20" spans="1:26" ht="27" thickBot="1">
      <c r="A20" s="127" t="s">
        <v>271</v>
      </c>
      <c r="B20" s="640">
        <f>使用者输入值!B38</f>
        <v>0</v>
      </c>
      <c r="D20" s="140" t="s">
        <v>314</v>
      </c>
      <c r="E20" s="662"/>
      <c r="F20" s="667">
        <f>F10</f>
        <v>64000000</v>
      </c>
      <c r="G20" s="648" t="e">
        <f t="shared" ref="G20:Z20" si="10">G11+G12+G14+G15+G16+G17</f>
        <v>#DIV/0!</v>
      </c>
      <c r="H20" s="648" t="e">
        <f t="shared" si="10"/>
        <v>#DIV/0!</v>
      </c>
      <c r="I20" s="648" t="e">
        <f t="shared" si="10"/>
        <v>#DIV/0!</v>
      </c>
      <c r="J20" s="648" t="e">
        <f t="shared" si="10"/>
        <v>#DIV/0!</v>
      </c>
      <c r="K20" s="648" t="e">
        <f t="shared" si="10"/>
        <v>#DIV/0!</v>
      </c>
      <c r="L20" s="648" t="e">
        <f t="shared" si="10"/>
        <v>#DIV/0!</v>
      </c>
      <c r="M20" s="648" t="e">
        <f t="shared" si="10"/>
        <v>#DIV/0!</v>
      </c>
      <c r="N20" s="648" t="e">
        <f t="shared" si="10"/>
        <v>#DIV/0!</v>
      </c>
      <c r="O20" s="648" t="e">
        <f t="shared" si="10"/>
        <v>#DIV/0!</v>
      </c>
      <c r="P20" s="648" t="e">
        <f t="shared" si="10"/>
        <v>#DIV/0!</v>
      </c>
      <c r="Q20" s="648" t="e">
        <f t="shared" si="10"/>
        <v>#DIV/0!</v>
      </c>
      <c r="R20" s="648" t="e">
        <f t="shared" si="10"/>
        <v>#DIV/0!</v>
      </c>
      <c r="S20" s="648" t="e">
        <f t="shared" si="10"/>
        <v>#DIV/0!</v>
      </c>
      <c r="T20" s="648" t="e">
        <f t="shared" si="10"/>
        <v>#DIV/0!</v>
      </c>
      <c r="U20" s="648" t="e">
        <f t="shared" si="10"/>
        <v>#DIV/0!</v>
      </c>
      <c r="V20" s="648" t="e">
        <f t="shared" si="10"/>
        <v>#DIV/0!</v>
      </c>
      <c r="W20" s="648" t="e">
        <f t="shared" si="10"/>
        <v>#DIV/0!</v>
      </c>
      <c r="X20" s="648" t="e">
        <f t="shared" si="10"/>
        <v>#DIV/0!</v>
      </c>
      <c r="Y20" s="648" t="e">
        <f t="shared" si="10"/>
        <v>#DIV/0!</v>
      </c>
      <c r="Z20" s="649" t="e">
        <f t="shared" si="10"/>
        <v>#DIV/0!</v>
      </c>
    </row>
    <row r="21" spans="1:26">
      <c r="A21" s="56" t="s">
        <v>356</v>
      </c>
      <c r="B21" s="92">
        <f>使用者输入值!B39</f>
        <v>0</v>
      </c>
      <c r="C21" s="47" t="s">
        <v>357</v>
      </c>
      <c r="D21" s="609" t="s">
        <v>390</v>
      </c>
      <c r="E21" s="678"/>
      <c r="F21" s="611"/>
      <c r="G21" s="612"/>
      <c r="H21" s="612"/>
      <c r="I21" s="612"/>
      <c r="J21" s="612"/>
      <c r="K21" s="612"/>
      <c r="L21" s="612"/>
      <c r="M21" s="612"/>
      <c r="N21" s="612"/>
      <c r="O21" s="612"/>
      <c r="P21" s="612"/>
      <c r="Q21" s="612"/>
      <c r="R21" s="612"/>
      <c r="S21" s="612"/>
      <c r="T21" s="612"/>
      <c r="U21" s="612"/>
      <c r="V21" s="612"/>
      <c r="W21" s="612"/>
      <c r="X21" s="612"/>
      <c r="Y21" s="612"/>
      <c r="Z21" s="173"/>
    </row>
    <row r="22" spans="1:26" ht="27" thickBot="1">
      <c r="A22" s="57" t="s">
        <v>279</v>
      </c>
      <c r="B22" s="641" t="e">
        <f>B20/(1-(1+B20)^(-B21))</f>
        <v>#DIV/0!</v>
      </c>
      <c r="C22" s="45"/>
      <c r="D22" s="837" t="s">
        <v>368</v>
      </c>
      <c r="E22" s="799">
        <f>通用假设!B44</f>
        <v>5.0000000000000001E-3</v>
      </c>
      <c r="F22" s="644"/>
      <c r="G22" s="626">
        <f>B51</f>
        <v>0</v>
      </c>
      <c r="H22" s="626">
        <f t="shared" ref="H22:Z22" si="11">G22*(1+$E$22)</f>
        <v>0</v>
      </c>
      <c r="I22" s="626">
        <f t="shared" si="11"/>
        <v>0</v>
      </c>
      <c r="J22" s="626">
        <f t="shared" si="11"/>
        <v>0</v>
      </c>
      <c r="K22" s="626">
        <f t="shared" si="11"/>
        <v>0</v>
      </c>
      <c r="L22" s="626">
        <f t="shared" si="11"/>
        <v>0</v>
      </c>
      <c r="M22" s="626">
        <f t="shared" si="11"/>
        <v>0</v>
      </c>
      <c r="N22" s="626">
        <f t="shared" si="11"/>
        <v>0</v>
      </c>
      <c r="O22" s="626">
        <f t="shared" si="11"/>
        <v>0</v>
      </c>
      <c r="P22" s="626">
        <f t="shared" si="11"/>
        <v>0</v>
      </c>
      <c r="Q22" s="626">
        <f t="shared" si="11"/>
        <v>0</v>
      </c>
      <c r="R22" s="626">
        <f t="shared" si="11"/>
        <v>0</v>
      </c>
      <c r="S22" s="626">
        <f t="shared" si="11"/>
        <v>0</v>
      </c>
      <c r="T22" s="626">
        <f t="shared" si="11"/>
        <v>0</v>
      </c>
      <c r="U22" s="626">
        <f t="shared" si="11"/>
        <v>0</v>
      </c>
      <c r="V22" s="626">
        <f t="shared" si="11"/>
        <v>0</v>
      </c>
      <c r="W22" s="626">
        <f t="shared" si="11"/>
        <v>0</v>
      </c>
      <c r="X22" s="626">
        <f t="shared" si="11"/>
        <v>0</v>
      </c>
      <c r="Y22" s="626">
        <f t="shared" si="11"/>
        <v>0</v>
      </c>
      <c r="Z22" s="627">
        <f t="shared" si="11"/>
        <v>0</v>
      </c>
    </row>
    <row r="23" spans="1:26" ht="26.4">
      <c r="A23" s="581" t="s">
        <v>406</v>
      </c>
      <c r="B23" s="580"/>
      <c r="C23" s="45"/>
      <c r="D23" s="637" t="s">
        <v>523</v>
      </c>
      <c r="E23" s="798">
        <f>通用假设!B47</f>
        <v>5.0000000000000001E-3</v>
      </c>
      <c r="F23" s="138"/>
      <c r="G23" s="621">
        <f>B52</f>
        <v>0</v>
      </c>
      <c r="H23" s="626">
        <f>G23*(1+$E$23)</f>
        <v>0</v>
      </c>
      <c r="I23" s="626">
        <f t="shared" ref="I23:Z23" si="12">H23*(1+$E$23)</f>
        <v>0</v>
      </c>
      <c r="J23" s="626">
        <f t="shared" si="12"/>
        <v>0</v>
      </c>
      <c r="K23" s="626">
        <f t="shared" si="12"/>
        <v>0</v>
      </c>
      <c r="L23" s="626">
        <f t="shared" si="12"/>
        <v>0</v>
      </c>
      <c r="M23" s="626">
        <f t="shared" si="12"/>
        <v>0</v>
      </c>
      <c r="N23" s="626">
        <f t="shared" si="12"/>
        <v>0</v>
      </c>
      <c r="O23" s="626">
        <f t="shared" si="12"/>
        <v>0</v>
      </c>
      <c r="P23" s="626">
        <f t="shared" si="12"/>
        <v>0</v>
      </c>
      <c r="Q23" s="626">
        <f t="shared" si="12"/>
        <v>0</v>
      </c>
      <c r="R23" s="626">
        <f t="shared" si="12"/>
        <v>0</v>
      </c>
      <c r="S23" s="626">
        <f t="shared" si="12"/>
        <v>0</v>
      </c>
      <c r="T23" s="626">
        <f t="shared" si="12"/>
        <v>0</v>
      </c>
      <c r="U23" s="626">
        <f t="shared" si="12"/>
        <v>0</v>
      </c>
      <c r="V23" s="626">
        <f t="shared" si="12"/>
        <v>0</v>
      </c>
      <c r="W23" s="626">
        <f t="shared" si="12"/>
        <v>0</v>
      </c>
      <c r="X23" s="626">
        <f t="shared" si="12"/>
        <v>0</v>
      </c>
      <c r="Y23" s="626">
        <f t="shared" si="12"/>
        <v>0</v>
      </c>
      <c r="Z23" s="627">
        <f t="shared" si="12"/>
        <v>0</v>
      </c>
    </row>
    <row r="24" spans="1:26" ht="39.6">
      <c r="A24" s="64" t="s">
        <v>282</v>
      </c>
      <c r="B24" s="642">
        <f>使用者输入值!B34</f>
        <v>0</v>
      </c>
      <c r="C24" s="45"/>
      <c r="D24" s="838" t="str">
        <f>A62</f>
        <v>Annuity of Governemnt financial incentive to cement plants for the use of sewage sludge</v>
      </c>
      <c r="E24" s="729"/>
      <c r="F24" s="138"/>
      <c r="G24" s="621" t="e">
        <f t="shared" ref="G24:Z24" si="13">$B$62</f>
        <v>#DIV/0!</v>
      </c>
      <c r="H24" s="621" t="e">
        <f t="shared" si="13"/>
        <v>#DIV/0!</v>
      </c>
      <c r="I24" s="621" t="e">
        <f t="shared" si="13"/>
        <v>#DIV/0!</v>
      </c>
      <c r="J24" s="621" t="e">
        <f t="shared" si="13"/>
        <v>#DIV/0!</v>
      </c>
      <c r="K24" s="621" t="e">
        <f t="shared" si="13"/>
        <v>#DIV/0!</v>
      </c>
      <c r="L24" s="621" t="e">
        <f t="shared" si="13"/>
        <v>#DIV/0!</v>
      </c>
      <c r="M24" s="621" t="e">
        <f t="shared" si="13"/>
        <v>#DIV/0!</v>
      </c>
      <c r="N24" s="621" t="e">
        <f t="shared" si="13"/>
        <v>#DIV/0!</v>
      </c>
      <c r="O24" s="621" t="e">
        <f t="shared" si="13"/>
        <v>#DIV/0!</v>
      </c>
      <c r="P24" s="621" t="e">
        <f t="shared" si="13"/>
        <v>#DIV/0!</v>
      </c>
      <c r="Q24" s="621" t="e">
        <f t="shared" si="13"/>
        <v>#DIV/0!</v>
      </c>
      <c r="R24" s="621" t="e">
        <f t="shared" si="13"/>
        <v>#DIV/0!</v>
      </c>
      <c r="S24" s="621" t="e">
        <f t="shared" si="13"/>
        <v>#DIV/0!</v>
      </c>
      <c r="T24" s="621" t="e">
        <f t="shared" si="13"/>
        <v>#DIV/0!</v>
      </c>
      <c r="U24" s="621" t="e">
        <f t="shared" si="13"/>
        <v>#DIV/0!</v>
      </c>
      <c r="V24" s="621" t="e">
        <f t="shared" si="13"/>
        <v>#DIV/0!</v>
      </c>
      <c r="W24" s="621" t="e">
        <f t="shared" si="13"/>
        <v>#DIV/0!</v>
      </c>
      <c r="X24" s="621" t="e">
        <f t="shared" si="13"/>
        <v>#DIV/0!</v>
      </c>
      <c r="Y24" s="621" t="e">
        <f t="shared" si="13"/>
        <v>#DIV/0!</v>
      </c>
      <c r="Z24" s="622" t="e">
        <f t="shared" si="13"/>
        <v>#DIV/0!</v>
      </c>
    </row>
    <row r="25" spans="1:26" ht="27" thickBot="1">
      <c r="A25" s="64" t="s">
        <v>283</v>
      </c>
      <c r="B25" s="642">
        <f>使用者输入值!B35</f>
        <v>0</v>
      </c>
      <c r="C25" s="231"/>
      <c r="D25" s="63" t="s">
        <v>391</v>
      </c>
      <c r="E25" s="729">
        <f>通用假设!B43</f>
        <v>5.0000000000000001E-3</v>
      </c>
      <c r="F25" s="138"/>
      <c r="G25" s="621">
        <f>B59</f>
        <v>0</v>
      </c>
      <c r="H25" s="621">
        <f t="shared" ref="H25:Z25" si="14">G25*(1+$E$25)</f>
        <v>0</v>
      </c>
      <c r="I25" s="621">
        <f t="shared" si="14"/>
        <v>0</v>
      </c>
      <c r="J25" s="621">
        <f t="shared" si="14"/>
        <v>0</v>
      </c>
      <c r="K25" s="621">
        <f t="shared" si="14"/>
        <v>0</v>
      </c>
      <c r="L25" s="621">
        <f t="shared" si="14"/>
        <v>0</v>
      </c>
      <c r="M25" s="621">
        <f t="shared" si="14"/>
        <v>0</v>
      </c>
      <c r="N25" s="621">
        <f t="shared" si="14"/>
        <v>0</v>
      </c>
      <c r="O25" s="621">
        <f t="shared" si="14"/>
        <v>0</v>
      </c>
      <c r="P25" s="621">
        <f t="shared" si="14"/>
        <v>0</v>
      </c>
      <c r="Q25" s="621">
        <f t="shared" si="14"/>
        <v>0</v>
      </c>
      <c r="R25" s="621">
        <f t="shared" si="14"/>
        <v>0</v>
      </c>
      <c r="S25" s="621">
        <f t="shared" si="14"/>
        <v>0</v>
      </c>
      <c r="T25" s="621">
        <f t="shared" si="14"/>
        <v>0</v>
      </c>
      <c r="U25" s="621">
        <f t="shared" si="14"/>
        <v>0</v>
      </c>
      <c r="V25" s="621">
        <f t="shared" si="14"/>
        <v>0</v>
      </c>
      <c r="W25" s="621">
        <f t="shared" si="14"/>
        <v>0</v>
      </c>
      <c r="X25" s="621">
        <f t="shared" si="14"/>
        <v>0</v>
      </c>
      <c r="Y25" s="621">
        <f t="shared" si="14"/>
        <v>0</v>
      </c>
      <c r="Z25" s="622">
        <f t="shared" si="14"/>
        <v>0</v>
      </c>
    </row>
    <row r="26" spans="1:26" ht="26.4">
      <c r="A26" s="69" t="s">
        <v>309</v>
      </c>
      <c r="B26" s="121"/>
      <c r="D26" s="63" t="s">
        <v>392</v>
      </c>
      <c r="E26" s="729">
        <f>通用假设!B45</f>
        <v>5.0000000000000001E-3</v>
      </c>
      <c r="F26" s="138"/>
      <c r="G26" s="621">
        <f>B60</f>
        <v>0</v>
      </c>
      <c r="H26" s="621">
        <f t="shared" ref="H26:Z26" si="15">G26*(1+$E$26)</f>
        <v>0</v>
      </c>
      <c r="I26" s="621">
        <f t="shared" si="15"/>
        <v>0</v>
      </c>
      <c r="J26" s="621">
        <f t="shared" si="15"/>
        <v>0</v>
      </c>
      <c r="K26" s="621">
        <f t="shared" si="15"/>
        <v>0</v>
      </c>
      <c r="L26" s="621">
        <f t="shared" si="15"/>
        <v>0</v>
      </c>
      <c r="M26" s="621">
        <f t="shared" si="15"/>
        <v>0</v>
      </c>
      <c r="N26" s="621">
        <f t="shared" si="15"/>
        <v>0</v>
      </c>
      <c r="O26" s="621">
        <f t="shared" si="15"/>
        <v>0</v>
      </c>
      <c r="P26" s="621">
        <f t="shared" si="15"/>
        <v>0</v>
      </c>
      <c r="Q26" s="621">
        <f t="shared" si="15"/>
        <v>0</v>
      </c>
      <c r="R26" s="621">
        <f t="shared" si="15"/>
        <v>0</v>
      </c>
      <c r="S26" s="621">
        <f t="shared" si="15"/>
        <v>0</v>
      </c>
      <c r="T26" s="621">
        <f t="shared" si="15"/>
        <v>0</v>
      </c>
      <c r="U26" s="621">
        <f t="shared" si="15"/>
        <v>0</v>
      </c>
      <c r="V26" s="621">
        <f t="shared" si="15"/>
        <v>0</v>
      </c>
      <c r="W26" s="621">
        <f t="shared" si="15"/>
        <v>0</v>
      </c>
      <c r="X26" s="621">
        <f t="shared" si="15"/>
        <v>0</v>
      </c>
      <c r="Y26" s="621">
        <f t="shared" si="15"/>
        <v>0</v>
      </c>
      <c r="Z26" s="622">
        <f t="shared" si="15"/>
        <v>0</v>
      </c>
    </row>
    <row r="27" spans="1:26">
      <c r="A27" s="56" t="s">
        <v>280</v>
      </c>
      <c r="B27" s="589" t="e">
        <f>B22*B18</f>
        <v>#DIV/0!</v>
      </c>
      <c r="C27" s="47" t="s">
        <v>139</v>
      </c>
      <c r="D27" s="134" t="s">
        <v>393</v>
      </c>
      <c r="E27" s="614"/>
      <c r="F27" s="138"/>
      <c r="G27" s="590" t="e">
        <f>SUM(G22:G25)</f>
        <v>#DIV/0!</v>
      </c>
      <c r="H27" s="590" t="e">
        <f t="shared" ref="H27:Y27" si="16">SUM(H22:H25)</f>
        <v>#DIV/0!</v>
      </c>
      <c r="I27" s="590" t="e">
        <f t="shared" si="16"/>
        <v>#DIV/0!</v>
      </c>
      <c r="J27" s="590" t="e">
        <f t="shared" si="16"/>
        <v>#DIV/0!</v>
      </c>
      <c r="K27" s="590" t="e">
        <f t="shared" si="16"/>
        <v>#DIV/0!</v>
      </c>
      <c r="L27" s="590" t="e">
        <f t="shared" si="16"/>
        <v>#DIV/0!</v>
      </c>
      <c r="M27" s="590" t="e">
        <f t="shared" si="16"/>
        <v>#DIV/0!</v>
      </c>
      <c r="N27" s="590" t="e">
        <f t="shared" si="16"/>
        <v>#DIV/0!</v>
      </c>
      <c r="O27" s="590" t="e">
        <f t="shared" si="16"/>
        <v>#DIV/0!</v>
      </c>
      <c r="P27" s="590" t="e">
        <f t="shared" si="16"/>
        <v>#DIV/0!</v>
      </c>
      <c r="Q27" s="590" t="e">
        <f t="shared" si="16"/>
        <v>#DIV/0!</v>
      </c>
      <c r="R27" s="590" t="e">
        <f t="shared" si="16"/>
        <v>#DIV/0!</v>
      </c>
      <c r="S27" s="590" t="e">
        <f t="shared" si="16"/>
        <v>#DIV/0!</v>
      </c>
      <c r="T27" s="590" t="e">
        <f t="shared" si="16"/>
        <v>#DIV/0!</v>
      </c>
      <c r="U27" s="590" t="e">
        <f t="shared" si="16"/>
        <v>#DIV/0!</v>
      </c>
      <c r="V27" s="590" t="e">
        <f t="shared" si="16"/>
        <v>#DIV/0!</v>
      </c>
      <c r="W27" s="590" t="e">
        <f t="shared" si="16"/>
        <v>#DIV/0!</v>
      </c>
      <c r="X27" s="590" t="e">
        <f t="shared" si="16"/>
        <v>#DIV/0!</v>
      </c>
      <c r="Y27" s="590" t="e">
        <f t="shared" si="16"/>
        <v>#DIV/0!</v>
      </c>
      <c r="Z27" s="643" t="e">
        <f>SUM(Z22:Z25)</f>
        <v>#DIV/0!</v>
      </c>
    </row>
    <row r="28" spans="1:26" ht="13.8" thickBot="1">
      <c r="A28" s="65" t="s">
        <v>284</v>
      </c>
      <c r="B28" s="589">
        <f>$B$24*B18</f>
        <v>0</v>
      </c>
      <c r="C28" s="47" t="s">
        <v>139</v>
      </c>
      <c r="D28" s="135" t="s">
        <v>394</v>
      </c>
      <c r="E28" s="839"/>
      <c r="F28" s="836"/>
      <c r="G28" s="789" t="e">
        <f>SUM(G22:G24,G26)</f>
        <v>#DIV/0!</v>
      </c>
      <c r="H28" s="789" t="e">
        <f t="shared" ref="H28:Y28" si="17">SUM(H22:H24,H26)</f>
        <v>#DIV/0!</v>
      </c>
      <c r="I28" s="789" t="e">
        <f t="shared" si="17"/>
        <v>#DIV/0!</v>
      </c>
      <c r="J28" s="789" t="e">
        <f t="shared" si="17"/>
        <v>#DIV/0!</v>
      </c>
      <c r="K28" s="789" t="e">
        <f t="shared" si="17"/>
        <v>#DIV/0!</v>
      </c>
      <c r="L28" s="789" t="e">
        <f t="shared" si="17"/>
        <v>#DIV/0!</v>
      </c>
      <c r="M28" s="789" t="e">
        <f t="shared" si="17"/>
        <v>#DIV/0!</v>
      </c>
      <c r="N28" s="789" t="e">
        <f t="shared" si="17"/>
        <v>#DIV/0!</v>
      </c>
      <c r="O28" s="789" t="e">
        <f t="shared" si="17"/>
        <v>#DIV/0!</v>
      </c>
      <c r="P28" s="789" t="e">
        <f t="shared" si="17"/>
        <v>#DIV/0!</v>
      </c>
      <c r="Q28" s="789" t="e">
        <f t="shared" si="17"/>
        <v>#DIV/0!</v>
      </c>
      <c r="R28" s="789" t="e">
        <f t="shared" si="17"/>
        <v>#DIV/0!</v>
      </c>
      <c r="S28" s="789" t="e">
        <f t="shared" si="17"/>
        <v>#DIV/0!</v>
      </c>
      <c r="T28" s="789" t="e">
        <f t="shared" si="17"/>
        <v>#DIV/0!</v>
      </c>
      <c r="U28" s="789" t="e">
        <f t="shared" si="17"/>
        <v>#DIV/0!</v>
      </c>
      <c r="V28" s="789" t="e">
        <f t="shared" si="17"/>
        <v>#DIV/0!</v>
      </c>
      <c r="W28" s="789" t="e">
        <f t="shared" si="17"/>
        <v>#DIV/0!</v>
      </c>
      <c r="X28" s="789" t="e">
        <f t="shared" si="17"/>
        <v>#DIV/0!</v>
      </c>
      <c r="Y28" s="789" t="e">
        <f t="shared" si="17"/>
        <v>#DIV/0!</v>
      </c>
      <c r="Z28" s="587" t="e">
        <f>SUM(Z22:Z24,Z26)</f>
        <v>#DIV/0!</v>
      </c>
    </row>
    <row r="29" spans="1:26">
      <c r="A29" s="65" t="s">
        <v>285</v>
      </c>
      <c r="B29" s="589">
        <f>$B$25*B18</f>
        <v>0</v>
      </c>
      <c r="C29" s="47" t="s">
        <v>139</v>
      </c>
      <c r="D29" s="681" t="s">
        <v>521</v>
      </c>
      <c r="E29" s="650"/>
      <c r="F29" s="650"/>
      <c r="G29" s="651"/>
      <c r="H29" s="651"/>
      <c r="I29" s="651"/>
      <c r="J29" s="651"/>
      <c r="K29" s="651"/>
      <c r="L29" s="651"/>
      <c r="M29" s="651"/>
      <c r="N29" s="651"/>
      <c r="O29" s="651"/>
      <c r="P29" s="651"/>
      <c r="Q29" s="651"/>
      <c r="R29" s="651"/>
      <c r="S29" s="651"/>
      <c r="T29" s="651"/>
      <c r="U29" s="651"/>
      <c r="V29" s="651"/>
      <c r="W29" s="651"/>
      <c r="X29" s="651"/>
      <c r="Y29" s="651"/>
      <c r="Z29" s="652"/>
    </row>
    <row r="30" spans="1:26">
      <c r="A30" s="68" t="s">
        <v>273</v>
      </c>
      <c r="B30" s="643" t="e">
        <f>B29*B22</f>
        <v>#DIV/0!</v>
      </c>
      <c r="C30" s="102" t="s">
        <v>359</v>
      </c>
      <c r="D30" s="658" t="s">
        <v>303</v>
      </c>
      <c r="E30" s="663"/>
      <c r="F30" s="653">
        <f>F27-F19</f>
        <v>-65000000</v>
      </c>
      <c r="G30" s="654" t="e">
        <f t="shared" ref="G30:Z30" si="18">G27-G18</f>
        <v>#DIV/0!</v>
      </c>
      <c r="H30" s="654" t="e">
        <f t="shared" si="18"/>
        <v>#DIV/0!</v>
      </c>
      <c r="I30" s="654" t="e">
        <f t="shared" si="18"/>
        <v>#DIV/0!</v>
      </c>
      <c r="J30" s="654" t="e">
        <f t="shared" si="18"/>
        <v>#DIV/0!</v>
      </c>
      <c r="K30" s="654" t="e">
        <f t="shared" si="18"/>
        <v>#DIV/0!</v>
      </c>
      <c r="L30" s="654" t="e">
        <f t="shared" si="18"/>
        <v>#DIV/0!</v>
      </c>
      <c r="M30" s="654" t="e">
        <f t="shared" si="18"/>
        <v>#DIV/0!</v>
      </c>
      <c r="N30" s="654" t="e">
        <f t="shared" si="18"/>
        <v>#DIV/0!</v>
      </c>
      <c r="O30" s="654" t="e">
        <f t="shared" si="18"/>
        <v>#DIV/0!</v>
      </c>
      <c r="P30" s="654" t="e">
        <f t="shared" si="18"/>
        <v>#DIV/0!</v>
      </c>
      <c r="Q30" s="654" t="e">
        <f t="shared" si="18"/>
        <v>#DIV/0!</v>
      </c>
      <c r="R30" s="654" t="e">
        <f t="shared" si="18"/>
        <v>#DIV/0!</v>
      </c>
      <c r="S30" s="654" t="e">
        <f t="shared" si="18"/>
        <v>#DIV/0!</v>
      </c>
      <c r="T30" s="654" t="e">
        <f t="shared" si="18"/>
        <v>#DIV/0!</v>
      </c>
      <c r="U30" s="654" t="e">
        <f t="shared" si="18"/>
        <v>#DIV/0!</v>
      </c>
      <c r="V30" s="654" t="e">
        <f t="shared" si="18"/>
        <v>#DIV/0!</v>
      </c>
      <c r="W30" s="654" t="e">
        <f t="shared" si="18"/>
        <v>#DIV/0!</v>
      </c>
      <c r="X30" s="654" t="e">
        <f t="shared" si="18"/>
        <v>#DIV/0!</v>
      </c>
      <c r="Y30" s="654" t="e">
        <f t="shared" si="18"/>
        <v>#DIV/0!</v>
      </c>
      <c r="Z30" s="655" t="e">
        <f t="shared" si="18"/>
        <v>#DIV/0!</v>
      </c>
    </row>
    <row r="31" spans="1:26" ht="13.8" thickBot="1">
      <c r="A31" s="56" t="s">
        <v>360</v>
      </c>
      <c r="B31" s="92">
        <f>使用者输入值!$B$37</f>
        <v>0</v>
      </c>
      <c r="C31" s="47" t="s">
        <v>357</v>
      </c>
      <c r="D31" s="659" t="s">
        <v>304</v>
      </c>
      <c r="E31" s="664"/>
      <c r="F31" s="656">
        <f>F28-F20</f>
        <v>-64000000</v>
      </c>
      <c r="G31" s="629" t="e">
        <f t="shared" ref="G31:Z31" si="19">G28-G18</f>
        <v>#DIV/0!</v>
      </c>
      <c r="H31" s="629" t="e">
        <f t="shared" si="19"/>
        <v>#DIV/0!</v>
      </c>
      <c r="I31" s="629" t="e">
        <f t="shared" si="19"/>
        <v>#DIV/0!</v>
      </c>
      <c r="J31" s="629" t="e">
        <f t="shared" si="19"/>
        <v>#DIV/0!</v>
      </c>
      <c r="K31" s="629" t="e">
        <f t="shared" si="19"/>
        <v>#DIV/0!</v>
      </c>
      <c r="L31" s="629" t="e">
        <f t="shared" si="19"/>
        <v>#DIV/0!</v>
      </c>
      <c r="M31" s="629" t="e">
        <f t="shared" si="19"/>
        <v>#DIV/0!</v>
      </c>
      <c r="N31" s="629" t="e">
        <f t="shared" si="19"/>
        <v>#DIV/0!</v>
      </c>
      <c r="O31" s="629" t="e">
        <f t="shared" si="19"/>
        <v>#DIV/0!</v>
      </c>
      <c r="P31" s="629" t="e">
        <f t="shared" si="19"/>
        <v>#DIV/0!</v>
      </c>
      <c r="Q31" s="629" t="e">
        <f t="shared" si="19"/>
        <v>#DIV/0!</v>
      </c>
      <c r="R31" s="629" t="e">
        <f t="shared" si="19"/>
        <v>#DIV/0!</v>
      </c>
      <c r="S31" s="629" t="e">
        <f t="shared" si="19"/>
        <v>#DIV/0!</v>
      </c>
      <c r="T31" s="629" t="e">
        <f t="shared" si="19"/>
        <v>#DIV/0!</v>
      </c>
      <c r="U31" s="629" t="e">
        <f t="shared" si="19"/>
        <v>#DIV/0!</v>
      </c>
      <c r="V31" s="629" t="e">
        <f t="shared" si="19"/>
        <v>#DIV/0!</v>
      </c>
      <c r="W31" s="629" t="e">
        <f t="shared" si="19"/>
        <v>#DIV/0!</v>
      </c>
      <c r="X31" s="629" t="e">
        <f t="shared" si="19"/>
        <v>#DIV/0!</v>
      </c>
      <c r="Y31" s="629" t="e">
        <f t="shared" si="19"/>
        <v>#DIV/0!</v>
      </c>
      <c r="Z31" s="657" t="e">
        <f t="shared" si="19"/>
        <v>#DIV/0!</v>
      </c>
    </row>
    <row r="32" spans="1:26" ht="27" customHeight="1">
      <c r="A32" s="65" t="s">
        <v>287</v>
      </c>
      <c r="B32" s="100">
        <f>使用者输入值!$B$36</f>
        <v>0</v>
      </c>
      <c r="D32" s="784" t="s">
        <v>516</v>
      </c>
      <c r="E32" s="630" t="e">
        <f>NPV($B$20,F30:Z30)</f>
        <v>#DIV/0!</v>
      </c>
      <c r="F32" s="255"/>
      <c r="G32" s="255"/>
      <c r="H32" s="255"/>
      <c r="I32" s="255"/>
      <c r="J32" s="255"/>
      <c r="K32" s="255"/>
      <c r="L32" s="255"/>
      <c r="M32" s="255"/>
      <c r="N32" s="255"/>
      <c r="O32" s="255"/>
      <c r="P32" s="255"/>
      <c r="Q32" s="255"/>
      <c r="R32" s="255"/>
      <c r="S32" s="255"/>
      <c r="T32" s="255"/>
      <c r="U32" s="255"/>
      <c r="V32" s="255"/>
      <c r="W32" s="255"/>
      <c r="X32" s="255"/>
      <c r="Y32" s="255"/>
      <c r="Z32" s="255"/>
    </row>
    <row r="33" spans="1:26" ht="27" customHeight="1" thickBot="1">
      <c r="A33" s="70" t="s">
        <v>374</v>
      </c>
      <c r="B33" s="587" t="e">
        <f>-PMT(B32,B31,B28,0,0)</f>
        <v>#DIV/0!</v>
      </c>
      <c r="C33" s="47" t="s">
        <v>204</v>
      </c>
      <c r="D33" s="785" t="s">
        <v>517</v>
      </c>
      <c r="E33" s="630" t="e">
        <f>NPV($B$20,F31:Z31)</f>
        <v>#DIV/0!</v>
      </c>
      <c r="F33" s="255"/>
      <c r="G33" s="255"/>
      <c r="H33" s="255"/>
      <c r="I33" s="255"/>
      <c r="J33" s="255"/>
      <c r="K33" s="255"/>
      <c r="L33" s="255"/>
      <c r="M33" s="255"/>
      <c r="N33" s="255"/>
      <c r="O33" s="255"/>
      <c r="P33" s="255"/>
      <c r="Q33" s="255"/>
      <c r="R33" s="255"/>
      <c r="S33" s="255"/>
      <c r="T33" s="255"/>
      <c r="U33" s="255"/>
      <c r="V33" s="255"/>
      <c r="W33" s="255"/>
      <c r="X33" s="255"/>
      <c r="Y33" s="255"/>
      <c r="Z33" s="255"/>
    </row>
    <row r="34" spans="1:26">
      <c r="A34" s="69" t="s">
        <v>310</v>
      </c>
      <c r="B34" s="121"/>
      <c r="D34" s="784" t="s">
        <v>518</v>
      </c>
      <c r="E34" s="665" t="e">
        <f>NPV(F30:Z30, B189)</f>
        <v>#VALUE!</v>
      </c>
      <c r="F34" s="255"/>
      <c r="G34" s="255"/>
      <c r="H34" s="255"/>
      <c r="I34" s="255"/>
      <c r="J34" s="255"/>
      <c r="K34" s="255"/>
      <c r="L34" s="255"/>
      <c r="M34" s="255"/>
      <c r="N34" s="255"/>
      <c r="O34" s="255"/>
      <c r="P34" s="255"/>
      <c r="Q34" s="255"/>
      <c r="R34" s="255"/>
      <c r="S34" s="255"/>
      <c r="T34" s="255"/>
      <c r="U34" s="255"/>
      <c r="V34" s="255"/>
      <c r="W34" s="255"/>
      <c r="X34" s="255"/>
      <c r="Y34" s="255"/>
      <c r="Z34" s="255"/>
    </row>
    <row r="35" spans="1:26">
      <c r="A35" s="56" t="s">
        <v>280</v>
      </c>
      <c r="B35" s="589" t="e">
        <f>B22*B19</f>
        <v>#DIV/0!</v>
      </c>
      <c r="C35" s="47" t="s">
        <v>139</v>
      </c>
      <c r="D35" s="786" t="s">
        <v>519</v>
      </c>
      <c r="E35" s="631" t="e">
        <f>NPV(F31:Z31, B190)</f>
        <v>#VALUE!</v>
      </c>
      <c r="F35" s="255"/>
      <c r="G35" s="255"/>
      <c r="H35" s="255"/>
      <c r="I35" s="255"/>
      <c r="J35" s="255"/>
      <c r="K35" s="255"/>
      <c r="L35" s="255"/>
      <c r="M35" s="255"/>
      <c r="N35" s="255"/>
      <c r="O35" s="255"/>
      <c r="P35" s="255"/>
      <c r="Q35" s="255"/>
      <c r="R35" s="255"/>
      <c r="S35" s="255"/>
      <c r="T35" s="255"/>
      <c r="U35" s="255"/>
      <c r="V35" s="255"/>
      <c r="W35" s="255"/>
      <c r="X35" s="255"/>
      <c r="Y35" s="255"/>
      <c r="Z35" s="255"/>
    </row>
    <row r="36" spans="1:26">
      <c r="A36" s="65" t="s">
        <v>284</v>
      </c>
      <c r="B36" s="589">
        <f>$B$24*B19</f>
        <v>0</v>
      </c>
      <c r="C36" s="47" t="s">
        <v>139</v>
      </c>
      <c r="D36" s="608"/>
      <c r="E36" s="255"/>
      <c r="F36" s="255"/>
      <c r="G36" s="255"/>
      <c r="H36" s="255"/>
      <c r="I36" s="255"/>
      <c r="J36" s="255"/>
      <c r="K36" s="255"/>
      <c r="L36" s="255"/>
      <c r="M36" s="255"/>
      <c r="N36" s="255"/>
      <c r="O36" s="255"/>
      <c r="P36" s="255"/>
      <c r="Q36" s="255"/>
      <c r="R36" s="255"/>
      <c r="S36" s="255"/>
      <c r="T36" s="255"/>
      <c r="U36" s="255"/>
      <c r="V36" s="255"/>
      <c r="W36" s="255"/>
      <c r="X36" s="255"/>
      <c r="Y36" s="255"/>
      <c r="Z36" s="255"/>
    </row>
    <row r="37" spans="1:26">
      <c r="A37" s="65" t="s">
        <v>285</v>
      </c>
      <c r="B37" s="589">
        <f>$B$25*B19</f>
        <v>0</v>
      </c>
      <c r="C37" s="47" t="s">
        <v>139</v>
      </c>
      <c r="D37" s="608"/>
      <c r="E37" s="255"/>
      <c r="F37" s="255"/>
      <c r="G37" s="255"/>
      <c r="H37" s="255"/>
      <c r="I37" s="255"/>
      <c r="J37" s="255"/>
      <c r="K37" s="255"/>
      <c r="L37" s="255"/>
      <c r="M37" s="255"/>
      <c r="N37" s="255"/>
      <c r="O37" s="255"/>
      <c r="P37" s="255"/>
      <c r="Q37" s="255"/>
      <c r="R37" s="255"/>
      <c r="S37" s="255"/>
      <c r="T37" s="255"/>
      <c r="U37" s="255"/>
      <c r="V37" s="255"/>
      <c r="W37" s="255"/>
      <c r="X37" s="255"/>
      <c r="Y37" s="255"/>
      <c r="Z37" s="255"/>
    </row>
    <row r="38" spans="1:26">
      <c r="A38" s="68" t="s">
        <v>273</v>
      </c>
      <c r="B38" s="643" t="e">
        <f>B37*B22</f>
        <v>#DIV/0!</v>
      </c>
      <c r="C38" s="102" t="s">
        <v>359</v>
      </c>
      <c r="D38" s="608"/>
      <c r="E38" s="255"/>
      <c r="F38" s="255"/>
      <c r="G38" s="255"/>
      <c r="H38" s="255"/>
      <c r="I38" s="255"/>
      <c r="J38" s="255"/>
      <c r="K38" s="255"/>
      <c r="L38" s="255"/>
      <c r="M38" s="255"/>
      <c r="N38" s="255"/>
      <c r="O38" s="255"/>
      <c r="P38" s="255"/>
      <c r="Q38" s="255"/>
      <c r="R38" s="255"/>
      <c r="S38" s="255"/>
      <c r="T38" s="255"/>
      <c r="U38" s="255"/>
      <c r="V38" s="255"/>
      <c r="W38" s="255"/>
      <c r="X38" s="255"/>
      <c r="Y38" s="255"/>
      <c r="Z38" s="255"/>
    </row>
    <row r="39" spans="1:26">
      <c r="A39" s="65" t="s">
        <v>286</v>
      </c>
      <c r="B39" s="92">
        <f>使用者输入值!$B$37</f>
        <v>0</v>
      </c>
      <c r="C39" s="47" t="s">
        <v>357</v>
      </c>
      <c r="D39" s="293"/>
      <c r="E39" s="255"/>
      <c r="F39" s="255"/>
      <c r="G39" s="255"/>
      <c r="H39" s="255"/>
      <c r="I39" s="255"/>
      <c r="J39" s="255"/>
      <c r="K39" s="255"/>
      <c r="L39" s="255"/>
      <c r="M39" s="255"/>
      <c r="N39" s="255"/>
      <c r="O39" s="255"/>
      <c r="P39" s="255"/>
      <c r="Q39" s="255"/>
      <c r="R39" s="255"/>
      <c r="S39" s="255"/>
      <c r="T39" s="255"/>
      <c r="U39" s="255"/>
      <c r="V39" s="255"/>
      <c r="W39" s="255"/>
      <c r="X39" s="255"/>
      <c r="Y39" s="255"/>
      <c r="Z39" s="255"/>
    </row>
    <row r="40" spans="1:26">
      <c r="A40" s="65" t="s">
        <v>287</v>
      </c>
      <c r="B40" s="100">
        <f>使用者输入值!$B$36</f>
        <v>0</v>
      </c>
      <c r="D40" s="293"/>
      <c r="E40" s="255"/>
      <c r="F40" s="255"/>
      <c r="G40" s="255"/>
      <c r="H40" s="255"/>
      <c r="I40" s="255"/>
      <c r="J40" s="255"/>
      <c r="K40" s="255"/>
      <c r="L40" s="255"/>
      <c r="M40" s="255"/>
      <c r="N40" s="255"/>
      <c r="O40" s="255"/>
      <c r="P40" s="255"/>
      <c r="Q40" s="255"/>
      <c r="R40" s="255"/>
      <c r="S40" s="255"/>
      <c r="T40" s="255"/>
      <c r="U40" s="255"/>
      <c r="V40" s="255"/>
      <c r="W40" s="255"/>
      <c r="X40" s="255"/>
      <c r="Y40" s="255"/>
      <c r="Z40" s="255"/>
    </row>
    <row r="41" spans="1:26" ht="13.8" thickBot="1">
      <c r="A41" s="70" t="s">
        <v>374</v>
      </c>
      <c r="B41" s="587" t="e">
        <f>-PMT(B40,B39,B36,0,0)</f>
        <v>#DIV/0!</v>
      </c>
      <c r="C41" s="47" t="s">
        <v>204</v>
      </c>
      <c r="D41" s="293"/>
      <c r="E41" s="255"/>
      <c r="F41" s="255"/>
      <c r="G41" s="255"/>
      <c r="H41" s="255"/>
      <c r="I41" s="255"/>
      <c r="J41" s="255"/>
      <c r="K41" s="255"/>
      <c r="L41" s="255"/>
      <c r="M41" s="255"/>
      <c r="N41" s="255"/>
      <c r="O41" s="255"/>
      <c r="P41" s="255"/>
      <c r="Q41" s="255"/>
      <c r="R41" s="255"/>
      <c r="S41" s="255"/>
      <c r="T41" s="255"/>
      <c r="U41" s="255"/>
      <c r="V41" s="255"/>
      <c r="W41" s="255"/>
      <c r="X41" s="255"/>
      <c r="Y41" s="255"/>
      <c r="Z41" s="255"/>
    </row>
    <row r="42" spans="1:26">
      <c r="A42" s="581" t="s">
        <v>288</v>
      </c>
      <c r="B42" s="580"/>
      <c r="D42" s="293"/>
      <c r="E42" s="255"/>
      <c r="F42" s="255"/>
      <c r="G42" s="255"/>
      <c r="H42" s="255"/>
      <c r="I42" s="255"/>
      <c r="J42" s="255"/>
      <c r="K42" s="255"/>
      <c r="L42" s="255"/>
      <c r="M42" s="255"/>
      <c r="N42" s="255"/>
      <c r="O42" s="255"/>
      <c r="P42" s="255"/>
      <c r="Q42" s="255"/>
      <c r="R42" s="255"/>
      <c r="S42" s="255"/>
      <c r="T42" s="255"/>
      <c r="U42" s="255"/>
      <c r="V42" s="255"/>
      <c r="W42" s="255"/>
      <c r="X42" s="255"/>
      <c r="Y42" s="255"/>
      <c r="Z42" s="255"/>
    </row>
    <row r="43" spans="1:26">
      <c r="A43" s="60" t="s">
        <v>375</v>
      </c>
      <c r="B43" s="94" t="e">
        <f>'Treatment_Dewat. (Post-Dig)'!B26</f>
        <v>#DIV/0!</v>
      </c>
      <c r="C43" s="47" t="s">
        <v>204</v>
      </c>
      <c r="D43" s="293"/>
      <c r="E43" s="255"/>
      <c r="F43" s="255"/>
      <c r="G43" s="255"/>
      <c r="H43" s="255"/>
      <c r="I43" s="255"/>
      <c r="J43" s="255"/>
      <c r="K43" s="255"/>
      <c r="L43" s="255"/>
      <c r="M43" s="255"/>
      <c r="N43" s="255"/>
      <c r="O43" s="255"/>
      <c r="P43" s="255"/>
      <c r="Q43" s="255"/>
      <c r="R43" s="255"/>
      <c r="S43" s="255"/>
      <c r="T43" s="255"/>
      <c r="U43" s="255"/>
      <c r="V43" s="255"/>
      <c r="W43" s="255"/>
      <c r="X43" s="255"/>
      <c r="Y43" s="255"/>
      <c r="Z43" s="255"/>
    </row>
    <row r="44" spans="1:26">
      <c r="A44" s="60" t="s">
        <v>376</v>
      </c>
      <c r="B44" s="94">
        <f>'Treatment_Dewat. (Post-Dig)'!B29</f>
        <v>0</v>
      </c>
      <c r="C44" s="47" t="s">
        <v>204</v>
      </c>
      <c r="D44" s="254"/>
      <c r="E44" s="255"/>
      <c r="F44" s="255"/>
      <c r="G44" s="255"/>
      <c r="H44" s="255"/>
      <c r="I44" s="255"/>
      <c r="J44" s="255"/>
      <c r="K44" s="255"/>
      <c r="L44" s="255"/>
      <c r="M44" s="255"/>
      <c r="N44" s="255"/>
      <c r="O44" s="255"/>
      <c r="P44" s="255"/>
      <c r="Q44" s="255"/>
      <c r="R44" s="255"/>
      <c r="S44" s="255"/>
      <c r="T44" s="255"/>
      <c r="U44" s="255"/>
      <c r="V44" s="255"/>
      <c r="W44" s="255"/>
      <c r="X44" s="255"/>
      <c r="Y44" s="255"/>
      <c r="Z44" s="255"/>
    </row>
    <row r="45" spans="1:26">
      <c r="A45" s="60" t="s">
        <v>377</v>
      </c>
      <c r="B45" s="94">
        <f>'Treatment_Anaer. Dig.'!F25</f>
        <v>0</v>
      </c>
      <c r="C45" s="47" t="s">
        <v>204</v>
      </c>
      <c r="D45" s="254"/>
      <c r="E45" s="255"/>
      <c r="F45" s="255"/>
      <c r="G45" s="255"/>
      <c r="H45" s="255"/>
      <c r="I45" s="255"/>
      <c r="J45" s="255"/>
      <c r="K45" s="255"/>
      <c r="L45" s="255"/>
      <c r="M45" s="255"/>
      <c r="N45" s="255"/>
      <c r="O45" s="255"/>
      <c r="P45" s="255"/>
      <c r="Q45" s="255"/>
      <c r="R45" s="255"/>
      <c r="S45" s="255"/>
      <c r="T45" s="255"/>
      <c r="U45" s="255"/>
      <c r="V45" s="255"/>
      <c r="W45" s="255"/>
      <c r="X45" s="255"/>
      <c r="Y45" s="255"/>
      <c r="Z45" s="255"/>
    </row>
    <row r="46" spans="1:26">
      <c r="A46" s="60" t="s">
        <v>378</v>
      </c>
      <c r="B46" s="94">
        <f>'Sludge Transportation'!D18</f>
        <v>0</v>
      </c>
      <c r="C46" s="47" t="s">
        <v>204</v>
      </c>
      <c r="D46" s="254"/>
      <c r="E46" s="255"/>
      <c r="F46" s="255"/>
      <c r="G46" s="255"/>
      <c r="H46" s="255"/>
      <c r="I46" s="255"/>
      <c r="J46" s="255"/>
      <c r="K46" s="255"/>
      <c r="L46" s="255"/>
      <c r="M46" s="255"/>
      <c r="N46" s="255"/>
      <c r="O46" s="255"/>
      <c r="P46" s="255"/>
      <c r="Q46" s="255"/>
      <c r="R46" s="255"/>
      <c r="S46" s="255"/>
      <c r="T46" s="255"/>
      <c r="U46" s="255"/>
      <c r="V46" s="255"/>
      <c r="W46" s="255"/>
      <c r="X46" s="255"/>
      <c r="Y46" s="255"/>
      <c r="Z46" s="255"/>
    </row>
    <row r="47" spans="1:26" ht="13.8" thickBot="1">
      <c r="A47" s="61" t="s">
        <v>379</v>
      </c>
      <c r="B47" s="587" t="e">
        <f>SUM(B43:B46)</f>
        <v>#DIV/0!</v>
      </c>
      <c r="C47" s="47" t="s">
        <v>204</v>
      </c>
      <c r="D47" s="254"/>
      <c r="E47" s="255"/>
      <c r="F47" s="255"/>
      <c r="G47" s="255"/>
      <c r="H47" s="255"/>
      <c r="I47" s="255"/>
      <c r="J47" s="255"/>
      <c r="K47" s="255"/>
      <c r="L47" s="255"/>
      <c r="M47" s="255"/>
      <c r="N47" s="255"/>
      <c r="O47" s="255"/>
      <c r="P47" s="255"/>
      <c r="Q47" s="255"/>
      <c r="R47" s="255"/>
      <c r="S47" s="255"/>
      <c r="T47" s="255"/>
      <c r="U47" s="255"/>
      <c r="V47" s="255"/>
      <c r="W47" s="255"/>
      <c r="X47" s="255"/>
      <c r="Y47" s="255"/>
      <c r="Z47" s="255"/>
    </row>
    <row r="48" spans="1:26" ht="13.8" thickBot="1">
      <c r="A48" s="130"/>
      <c r="B48" s="131"/>
      <c r="D48" s="608"/>
      <c r="E48" s="255"/>
      <c r="F48" s="255"/>
      <c r="G48" s="255"/>
      <c r="H48" s="255"/>
      <c r="I48" s="255"/>
      <c r="J48" s="255"/>
      <c r="K48" s="255"/>
      <c r="L48" s="255"/>
      <c r="M48" s="255"/>
      <c r="N48" s="255"/>
      <c r="O48" s="255"/>
      <c r="P48" s="255"/>
      <c r="Q48" s="255"/>
      <c r="R48" s="255"/>
      <c r="S48" s="255"/>
      <c r="T48" s="255"/>
      <c r="U48" s="255"/>
      <c r="V48" s="255"/>
      <c r="W48" s="255"/>
      <c r="X48" s="255"/>
      <c r="Y48" s="255"/>
      <c r="Z48" s="255"/>
    </row>
    <row r="49" spans="1:91">
      <c r="A49" s="581" t="s">
        <v>291</v>
      </c>
      <c r="B49" s="580"/>
      <c r="D49" s="254"/>
      <c r="E49" s="255"/>
      <c r="F49" s="255"/>
      <c r="G49" s="255"/>
      <c r="H49" s="255"/>
      <c r="I49" s="255"/>
      <c r="J49" s="255"/>
      <c r="K49" s="255"/>
      <c r="L49" s="255"/>
      <c r="M49" s="255"/>
      <c r="N49" s="255"/>
      <c r="O49" s="255"/>
      <c r="P49" s="255"/>
      <c r="Q49" s="255"/>
      <c r="R49" s="255"/>
      <c r="S49" s="255"/>
      <c r="T49" s="255"/>
      <c r="U49" s="255"/>
      <c r="V49" s="255"/>
      <c r="W49" s="255"/>
      <c r="X49" s="255"/>
      <c r="Y49" s="255"/>
      <c r="Z49" s="255"/>
    </row>
    <row r="50" spans="1:91">
      <c r="A50" s="105" t="s">
        <v>381</v>
      </c>
      <c r="B50" s="106"/>
      <c r="D50" s="254"/>
      <c r="E50" s="255"/>
      <c r="F50" s="255"/>
      <c r="G50" s="255"/>
      <c r="H50" s="255"/>
      <c r="I50" s="255"/>
      <c r="J50" s="255"/>
      <c r="K50" s="255"/>
      <c r="L50" s="255"/>
      <c r="M50" s="255"/>
      <c r="N50" s="255"/>
      <c r="O50" s="255"/>
      <c r="P50" s="255"/>
      <c r="Q50" s="255"/>
      <c r="R50" s="255"/>
      <c r="S50" s="255"/>
      <c r="T50" s="255"/>
      <c r="U50" s="255"/>
      <c r="V50" s="255"/>
      <c r="W50" s="255"/>
      <c r="X50" s="255"/>
      <c r="Y50" s="255"/>
      <c r="Z50" s="255"/>
    </row>
    <row r="51" spans="1:91" ht="27" thickBot="1">
      <c r="A51" s="70" t="s">
        <v>382</v>
      </c>
      <c r="B51" s="93">
        <v>0</v>
      </c>
      <c r="C51" s="102" t="s">
        <v>204</v>
      </c>
      <c r="D51" s="254"/>
      <c r="E51" s="255"/>
      <c r="F51" s="255"/>
      <c r="G51" s="255"/>
      <c r="H51" s="255"/>
      <c r="I51" s="255"/>
      <c r="J51" s="255"/>
      <c r="K51" s="255"/>
      <c r="L51" s="255"/>
      <c r="M51" s="255"/>
      <c r="N51" s="255"/>
      <c r="O51" s="255"/>
      <c r="P51" s="255"/>
      <c r="Q51" s="255"/>
      <c r="R51" s="255"/>
      <c r="S51" s="255"/>
      <c r="T51" s="255"/>
      <c r="U51" s="255"/>
      <c r="V51" s="255"/>
      <c r="W51" s="255"/>
      <c r="X51" s="255"/>
      <c r="Y51" s="255"/>
      <c r="Z51" s="255"/>
    </row>
    <row r="52" spans="1:91" ht="29.4" customHeight="1" thickBot="1">
      <c r="A52" s="637" t="s">
        <v>523</v>
      </c>
      <c r="B52" s="94">
        <f>使用者输入值!$B$26*使用者输入值!$B$31*'End Use in Cement'!$F$14</f>
        <v>0</v>
      </c>
      <c r="C52" s="102" t="s">
        <v>204</v>
      </c>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CC52" s="254"/>
      <c r="CD52" s="254"/>
      <c r="CE52" s="254"/>
      <c r="CF52" s="254"/>
      <c r="CG52" s="254"/>
      <c r="CH52" s="254"/>
      <c r="CI52" s="254"/>
      <c r="CJ52" s="254"/>
      <c r="CK52" s="254"/>
      <c r="CL52" s="254"/>
      <c r="CM52" s="254"/>
    </row>
    <row r="53" spans="1:91" ht="15.6">
      <c r="A53" s="132" t="s">
        <v>292</v>
      </c>
      <c r="B53" s="121">
        <f>'Treat_Anaer Dig+Ht Dry_0 Net E'!C63</f>
        <v>0</v>
      </c>
      <c r="C53" s="47" t="s">
        <v>301</v>
      </c>
      <c r="D53" s="254"/>
      <c r="E53" s="255"/>
      <c r="F53" s="255"/>
      <c r="G53" s="255"/>
      <c r="H53" s="255"/>
      <c r="I53" s="255"/>
      <c r="J53" s="255"/>
      <c r="K53" s="255"/>
      <c r="L53" s="255"/>
      <c r="M53" s="255"/>
      <c r="N53" s="255"/>
      <c r="O53" s="255"/>
      <c r="P53" s="255"/>
      <c r="Q53" s="255"/>
      <c r="R53" s="255"/>
      <c r="S53" s="255"/>
      <c r="T53" s="255"/>
      <c r="U53" s="255"/>
      <c r="V53" s="255"/>
      <c r="W53" s="255"/>
      <c r="X53" s="255"/>
      <c r="Y53" s="255"/>
      <c r="Z53" s="255"/>
    </row>
    <row r="54" spans="1:91">
      <c r="A54" s="56"/>
      <c r="B54" s="92"/>
      <c r="D54" s="254"/>
      <c r="E54" s="255"/>
      <c r="F54" s="255"/>
      <c r="G54" s="255"/>
      <c r="H54" s="255"/>
      <c r="I54" s="255"/>
      <c r="J54" s="255"/>
      <c r="K54" s="255"/>
      <c r="L54" s="255"/>
      <c r="M54" s="255"/>
      <c r="N54" s="255"/>
      <c r="O54" s="255"/>
      <c r="P54" s="255"/>
      <c r="Q54" s="255"/>
      <c r="R54" s="255"/>
      <c r="S54" s="255"/>
      <c r="T54" s="255"/>
      <c r="U54" s="255"/>
      <c r="V54" s="255"/>
      <c r="W54" s="255"/>
      <c r="X54" s="255"/>
      <c r="Y54" s="255"/>
      <c r="Z54" s="255"/>
    </row>
    <row r="55" spans="1:91">
      <c r="A55" s="56" t="s">
        <v>383</v>
      </c>
      <c r="B55" s="133">
        <f>'Treat_Anaer Dig+Ht Dry_0 Net E'!D65</f>
        <v>0</v>
      </c>
      <c r="C55" s="47" t="s">
        <v>298</v>
      </c>
      <c r="D55" s="254"/>
      <c r="E55" s="255"/>
      <c r="F55" s="255"/>
      <c r="G55" s="255"/>
      <c r="H55" s="255"/>
      <c r="I55" s="255"/>
      <c r="J55" s="255"/>
      <c r="K55" s="255"/>
      <c r="L55" s="255"/>
      <c r="M55" s="255"/>
      <c r="N55" s="255"/>
      <c r="O55" s="255"/>
      <c r="P55" s="255"/>
      <c r="Q55" s="255"/>
      <c r="R55" s="255"/>
      <c r="S55" s="255"/>
      <c r="T55" s="255"/>
      <c r="U55" s="255"/>
      <c r="V55" s="255"/>
      <c r="W55" s="255"/>
      <c r="X55" s="255"/>
      <c r="Y55" s="255"/>
      <c r="Z55" s="255"/>
    </row>
    <row r="56" spans="1:91">
      <c r="A56" s="56" t="s">
        <v>297</v>
      </c>
      <c r="B56" s="92">
        <f>使用者输入值!B24</f>
        <v>0</v>
      </c>
      <c r="C56" s="47" t="s">
        <v>135</v>
      </c>
      <c r="D56" s="254"/>
      <c r="E56" s="255"/>
      <c r="F56" s="255"/>
      <c r="G56" s="255"/>
      <c r="H56" s="255"/>
      <c r="I56" s="255"/>
      <c r="J56" s="255"/>
      <c r="K56" s="255"/>
      <c r="L56" s="255"/>
      <c r="M56" s="255"/>
      <c r="N56" s="255"/>
      <c r="O56" s="255"/>
      <c r="P56" s="255"/>
      <c r="Q56" s="255"/>
      <c r="R56" s="255"/>
      <c r="S56" s="255"/>
      <c r="T56" s="255"/>
      <c r="U56" s="255"/>
      <c r="V56" s="255"/>
      <c r="W56" s="255"/>
      <c r="X56" s="255"/>
      <c r="Y56" s="255"/>
      <c r="Z56" s="255"/>
    </row>
    <row r="57" spans="1:91">
      <c r="A57" s="56" t="s">
        <v>300</v>
      </c>
      <c r="B57" s="133">
        <f>'Treat_Anaer Dig+Ht Dry_0 Net E'!D64</f>
        <v>0</v>
      </c>
      <c r="C57" s="47" t="s">
        <v>299</v>
      </c>
      <c r="D57" s="254"/>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91">
      <c r="A58" s="56" t="s">
        <v>385</v>
      </c>
      <c r="B58" s="92">
        <f>使用者输入值!B28</f>
        <v>0</v>
      </c>
      <c r="C58" s="47" t="s">
        <v>13</v>
      </c>
      <c r="D58" s="254"/>
      <c r="E58" s="255"/>
      <c r="F58" s="255"/>
      <c r="G58" s="255"/>
      <c r="H58" s="255"/>
      <c r="I58" s="255"/>
      <c r="J58" s="255"/>
      <c r="K58" s="255"/>
      <c r="L58" s="255"/>
      <c r="M58" s="255"/>
      <c r="N58" s="255"/>
      <c r="O58" s="255"/>
      <c r="P58" s="255"/>
      <c r="Q58" s="255"/>
      <c r="R58" s="255"/>
      <c r="S58" s="255"/>
      <c r="T58" s="255"/>
      <c r="U58" s="255"/>
      <c r="V58" s="255"/>
      <c r="W58" s="255"/>
      <c r="X58" s="255"/>
      <c r="Y58" s="255"/>
      <c r="Z58" s="255"/>
    </row>
    <row r="59" spans="1:91" ht="26.4">
      <c r="A59" s="63" t="s">
        <v>384</v>
      </c>
      <c r="B59" s="622">
        <f>B55*B56</f>
        <v>0</v>
      </c>
      <c r="C59" s="102" t="s">
        <v>204</v>
      </c>
      <c r="D59" s="254"/>
      <c r="E59" s="255"/>
      <c r="F59" s="255"/>
      <c r="G59" s="255"/>
      <c r="H59" s="255"/>
      <c r="I59" s="255"/>
      <c r="J59" s="255"/>
      <c r="K59" s="255"/>
      <c r="L59" s="255"/>
      <c r="M59" s="255"/>
      <c r="N59" s="255"/>
      <c r="O59" s="255"/>
      <c r="P59" s="255"/>
      <c r="Q59" s="255"/>
      <c r="R59" s="255"/>
      <c r="S59" s="255"/>
      <c r="T59" s="255"/>
      <c r="U59" s="255"/>
      <c r="V59" s="255"/>
      <c r="W59" s="255"/>
      <c r="X59" s="255"/>
      <c r="Y59" s="255"/>
      <c r="Z59" s="255"/>
    </row>
    <row r="60" spans="1:91" ht="27" thickBot="1">
      <c r="A60" s="67" t="s">
        <v>386</v>
      </c>
      <c r="B60" s="618">
        <f>B57*B58</f>
        <v>0</v>
      </c>
      <c r="C60" s="102" t="s">
        <v>204</v>
      </c>
      <c r="D60" s="254"/>
      <c r="E60" s="255"/>
      <c r="F60" s="255"/>
      <c r="G60" s="255"/>
      <c r="H60" s="255"/>
      <c r="I60" s="255"/>
      <c r="J60" s="255"/>
      <c r="K60" s="255"/>
      <c r="L60" s="255"/>
      <c r="M60" s="255"/>
      <c r="N60" s="255"/>
      <c r="O60" s="255"/>
      <c r="P60" s="255"/>
      <c r="Q60" s="255"/>
      <c r="R60" s="255"/>
      <c r="S60" s="255"/>
      <c r="T60" s="255"/>
      <c r="U60" s="255"/>
      <c r="V60" s="255"/>
      <c r="W60" s="255"/>
      <c r="X60" s="255"/>
      <c r="Y60" s="255"/>
      <c r="Z60" s="255"/>
    </row>
    <row r="61" spans="1:91" ht="39.6" customHeight="1">
      <c r="A61" s="127" t="str">
        <f>使用者输入值!A40</f>
        <v>政府对运用污水污泥的水泥厂提供的财务奖励</v>
      </c>
      <c r="B61" s="94">
        <f>使用者输入值!$B$40*使用者输入值!$B$31*'End Use in Cement'!$F$14</f>
        <v>0</v>
      </c>
      <c r="C61" s="102" t="s">
        <v>139</v>
      </c>
      <c r="D61" s="254"/>
      <c r="E61" s="255"/>
      <c r="F61" s="255"/>
      <c r="G61" s="255"/>
      <c r="H61" s="255"/>
      <c r="I61" s="255"/>
      <c r="J61" s="255"/>
      <c r="K61" s="255"/>
      <c r="L61" s="255"/>
      <c r="M61" s="255"/>
      <c r="N61" s="255"/>
      <c r="O61" s="255"/>
      <c r="P61" s="255"/>
      <c r="Q61" s="255"/>
      <c r="R61" s="255"/>
      <c r="S61" s="255"/>
      <c r="T61" s="255"/>
      <c r="U61" s="255"/>
      <c r="V61" s="255"/>
      <c r="W61" s="255"/>
      <c r="X61" s="255"/>
      <c r="Y61" s="255"/>
      <c r="Z61" s="255"/>
    </row>
    <row r="62" spans="1:91" ht="40.200000000000003" thickBot="1">
      <c r="A62" s="749" t="s">
        <v>506</v>
      </c>
      <c r="B62" s="618" t="e">
        <f>B61*B22</f>
        <v>#DIV/0!</v>
      </c>
      <c r="C62" s="102" t="s">
        <v>204</v>
      </c>
      <c r="D62" s="254"/>
      <c r="E62" s="255"/>
      <c r="F62" s="255"/>
      <c r="G62" s="255"/>
      <c r="H62" s="255"/>
      <c r="I62" s="255"/>
      <c r="J62" s="255"/>
      <c r="K62" s="255"/>
      <c r="L62" s="255"/>
      <c r="M62" s="255"/>
      <c r="N62" s="255"/>
      <c r="O62" s="255"/>
      <c r="P62" s="255"/>
      <c r="Q62" s="255"/>
      <c r="R62" s="255"/>
      <c r="S62" s="255"/>
      <c r="T62" s="255"/>
      <c r="U62" s="255"/>
      <c r="V62" s="255"/>
      <c r="W62" s="255"/>
      <c r="X62" s="255"/>
      <c r="Y62" s="255"/>
      <c r="Z62" s="255"/>
    </row>
    <row r="63" spans="1:91" ht="26.4">
      <c r="A63" s="134" t="s">
        <v>427</v>
      </c>
      <c r="B63" s="643" t="e">
        <f>B59+B51+B62+B52</f>
        <v>#DIV/0!</v>
      </c>
      <c r="C63" s="102" t="s">
        <v>204</v>
      </c>
      <c r="D63" s="254"/>
      <c r="E63" s="255"/>
      <c r="F63" s="255"/>
      <c r="G63" s="255"/>
      <c r="H63" s="255"/>
      <c r="I63" s="255"/>
      <c r="J63" s="255"/>
      <c r="K63" s="255"/>
      <c r="L63" s="255"/>
      <c r="M63" s="255"/>
      <c r="N63" s="255"/>
      <c r="O63" s="255"/>
      <c r="P63" s="255"/>
      <c r="Q63" s="255"/>
      <c r="R63" s="255"/>
      <c r="S63" s="255"/>
      <c r="T63" s="255"/>
      <c r="U63" s="255"/>
      <c r="V63" s="255"/>
      <c r="W63" s="255"/>
      <c r="X63" s="255"/>
      <c r="Y63" s="255"/>
      <c r="Z63" s="255"/>
    </row>
    <row r="64" spans="1:91" ht="40.200000000000003" thickBot="1">
      <c r="A64" s="135" t="s">
        <v>428</v>
      </c>
      <c r="B64" s="587" t="e">
        <f>B60+B51+B62+B52</f>
        <v>#DIV/0!</v>
      </c>
      <c r="C64" s="102" t="s">
        <v>204</v>
      </c>
      <c r="D64" s="254"/>
      <c r="E64" s="255"/>
      <c r="F64" s="255"/>
      <c r="G64" s="255"/>
      <c r="H64" s="255"/>
      <c r="I64" s="255"/>
      <c r="J64" s="255"/>
      <c r="K64" s="255"/>
      <c r="L64" s="255"/>
      <c r="M64" s="255"/>
      <c r="N64" s="255"/>
      <c r="O64" s="255"/>
      <c r="P64" s="255"/>
      <c r="Q64" s="255"/>
      <c r="R64" s="255"/>
      <c r="S64" s="255"/>
      <c r="T64" s="255"/>
      <c r="U64" s="255"/>
      <c r="V64" s="255"/>
      <c r="W64" s="255"/>
      <c r="X64" s="255"/>
      <c r="Y64" s="255"/>
      <c r="Z64" s="255"/>
    </row>
    <row r="65" spans="2:26">
      <c r="D65" s="254"/>
      <c r="E65" s="255"/>
      <c r="F65" s="255"/>
      <c r="G65" s="255"/>
      <c r="H65" s="255"/>
      <c r="I65" s="255"/>
      <c r="J65" s="255"/>
      <c r="K65" s="255"/>
      <c r="L65" s="255"/>
      <c r="M65" s="255"/>
      <c r="N65" s="255"/>
      <c r="O65" s="255"/>
      <c r="P65" s="255"/>
      <c r="Q65" s="255"/>
      <c r="R65" s="255"/>
      <c r="S65" s="255"/>
      <c r="T65" s="255"/>
      <c r="U65" s="255"/>
      <c r="V65" s="255"/>
      <c r="W65" s="255"/>
      <c r="X65" s="255"/>
      <c r="Y65" s="255"/>
      <c r="Z65" s="255"/>
    </row>
    <row r="66" spans="2:26" s="254" customFormat="1">
      <c r="B66" s="255"/>
      <c r="E66" s="255"/>
      <c r="F66" s="255"/>
      <c r="G66" s="255"/>
      <c r="H66" s="255"/>
      <c r="I66" s="255"/>
      <c r="J66" s="255"/>
      <c r="K66" s="255"/>
      <c r="L66" s="255"/>
      <c r="M66" s="255"/>
      <c r="N66" s="255"/>
      <c r="O66" s="255"/>
      <c r="P66" s="255"/>
      <c r="Q66" s="255"/>
      <c r="R66" s="255"/>
      <c r="S66" s="255"/>
      <c r="T66" s="255"/>
      <c r="U66" s="255"/>
      <c r="V66" s="255"/>
      <c r="W66" s="255"/>
      <c r="X66" s="255"/>
      <c r="Y66" s="255"/>
      <c r="Z66" s="255"/>
    </row>
    <row r="67" spans="2:26" s="254" customFormat="1">
      <c r="B67" s="255"/>
      <c r="E67" s="255"/>
      <c r="F67" s="255"/>
      <c r="G67" s="255"/>
      <c r="H67" s="255"/>
      <c r="I67" s="255"/>
      <c r="J67" s="255"/>
      <c r="K67" s="255"/>
      <c r="L67" s="255"/>
      <c r="M67" s="255"/>
      <c r="N67" s="255"/>
      <c r="O67" s="255"/>
      <c r="P67" s="255"/>
      <c r="Q67" s="255"/>
      <c r="R67" s="255"/>
      <c r="S67" s="255"/>
      <c r="T67" s="255"/>
      <c r="U67" s="255"/>
      <c r="V67" s="255"/>
      <c r="W67" s="255"/>
      <c r="X67" s="255"/>
      <c r="Y67" s="255"/>
      <c r="Z67" s="255"/>
    </row>
    <row r="68" spans="2:26" s="254" customFormat="1">
      <c r="B68" s="255"/>
      <c r="E68" s="255"/>
      <c r="F68" s="255"/>
      <c r="G68" s="255"/>
      <c r="H68" s="255"/>
      <c r="I68" s="255"/>
      <c r="J68" s="255"/>
      <c r="K68" s="255"/>
      <c r="L68" s="255"/>
      <c r="M68" s="255"/>
      <c r="N68" s="255"/>
      <c r="O68" s="255"/>
      <c r="P68" s="255"/>
      <c r="Q68" s="255"/>
      <c r="R68" s="255"/>
      <c r="S68" s="255"/>
      <c r="T68" s="255"/>
      <c r="U68" s="255"/>
      <c r="V68" s="255"/>
      <c r="W68" s="255"/>
      <c r="X68" s="255"/>
      <c r="Y68" s="255"/>
      <c r="Z68" s="255"/>
    </row>
    <row r="69" spans="2:26" s="254" customFormat="1">
      <c r="B69" s="255"/>
      <c r="E69" s="255"/>
      <c r="F69" s="255"/>
      <c r="G69" s="255"/>
      <c r="H69" s="255"/>
      <c r="I69" s="255"/>
      <c r="J69" s="255"/>
      <c r="K69" s="255"/>
      <c r="L69" s="255"/>
      <c r="M69" s="255"/>
      <c r="N69" s="255"/>
      <c r="O69" s="255"/>
      <c r="P69" s="255"/>
      <c r="Q69" s="255"/>
      <c r="R69" s="255"/>
      <c r="S69" s="255"/>
      <c r="T69" s="255"/>
      <c r="U69" s="255"/>
      <c r="V69" s="255"/>
      <c r="W69" s="255"/>
      <c r="X69" s="255"/>
      <c r="Y69" s="255"/>
      <c r="Z69" s="255"/>
    </row>
    <row r="70" spans="2:26" s="254" customFormat="1">
      <c r="B70" s="255"/>
      <c r="E70" s="255"/>
      <c r="F70" s="255"/>
      <c r="G70" s="255"/>
      <c r="H70" s="255"/>
      <c r="I70" s="255"/>
      <c r="J70" s="255"/>
      <c r="K70" s="255"/>
      <c r="L70" s="255"/>
      <c r="M70" s="255"/>
      <c r="N70" s="255"/>
      <c r="O70" s="255"/>
      <c r="P70" s="255"/>
      <c r="Q70" s="255"/>
      <c r="R70" s="255"/>
      <c r="S70" s="255"/>
      <c r="T70" s="255"/>
      <c r="U70" s="255"/>
      <c r="V70" s="255"/>
      <c r="W70" s="255"/>
      <c r="X70" s="255"/>
      <c r="Y70" s="255"/>
      <c r="Z70" s="255"/>
    </row>
    <row r="71" spans="2:26" s="254" customFormat="1">
      <c r="B71" s="255"/>
      <c r="E71" s="255"/>
      <c r="F71" s="255"/>
      <c r="G71" s="255"/>
      <c r="H71" s="255"/>
      <c r="I71" s="255"/>
      <c r="J71" s="255"/>
      <c r="K71" s="255"/>
      <c r="L71" s="255"/>
      <c r="M71" s="255"/>
      <c r="N71" s="255"/>
      <c r="O71" s="255"/>
      <c r="P71" s="255"/>
      <c r="Q71" s="255"/>
      <c r="R71" s="255"/>
      <c r="S71" s="255"/>
      <c r="T71" s="255"/>
      <c r="U71" s="255"/>
      <c r="V71" s="255"/>
      <c r="W71" s="255"/>
      <c r="X71" s="255"/>
      <c r="Y71" s="255"/>
      <c r="Z71" s="255"/>
    </row>
    <row r="72" spans="2:26" s="254" customFormat="1">
      <c r="B72" s="255"/>
      <c r="E72" s="255"/>
      <c r="F72" s="255"/>
      <c r="G72" s="255"/>
      <c r="H72" s="255"/>
      <c r="I72" s="255"/>
      <c r="J72" s="255"/>
      <c r="K72" s="255"/>
      <c r="L72" s="255"/>
      <c r="M72" s="255"/>
      <c r="N72" s="255"/>
      <c r="O72" s="255"/>
      <c r="P72" s="255"/>
      <c r="Q72" s="255"/>
      <c r="R72" s="255"/>
      <c r="S72" s="255"/>
      <c r="T72" s="255"/>
      <c r="U72" s="255"/>
      <c r="V72" s="255"/>
      <c r="W72" s="255"/>
      <c r="X72" s="255"/>
      <c r="Y72" s="255"/>
      <c r="Z72" s="255"/>
    </row>
    <row r="73" spans="2:26" s="254" customFormat="1">
      <c r="B73" s="255"/>
      <c r="E73" s="255"/>
      <c r="F73" s="255"/>
      <c r="G73" s="255"/>
      <c r="H73" s="255"/>
      <c r="I73" s="255"/>
      <c r="J73" s="255"/>
      <c r="K73" s="255"/>
      <c r="L73" s="255"/>
      <c r="M73" s="255"/>
      <c r="N73" s="255"/>
      <c r="O73" s="255"/>
      <c r="P73" s="255"/>
      <c r="Q73" s="255"/>
      <c r="R73" s="255"/>
      <c r="S73" s="255"/>
      <c r="T73" s="255"/>
      <c r="U73" s="255"/>
      <c r="V73" s="255"/>
      <c r="W73" s="255"/>
      <c r="X73" s="255"/>
      <c r="Y73" s="255"/>
      <c r="Z73" s="255"/>
    </row>
    <row r="74" spans="2:26" s="254" customFormat="1">
      <c r="B74" s="255"/>
      <c r="E74" s="255"/>
      <c r="F74" s="255"/>
      <c r="G74" s="255"/>
      <c r="H74" s="255"/>
      <c r="I74" s="255"/>
      <c r="J74" s="255"/>
      <c r="K74" s="255"/>
      <c r="L74" s="255"/>
      <c r="M74" s="255"/>
      <c r="N74" s="255"/>
      <c r="O74" s="255"/>
      <c r="P74" s="255"/>
      <c r="Q74" s="255"/>
      <c r="R74" s="255"/>
      <c r="S74" s="255"/>
      <c r="T74" s="255"/>
      <c r="U74" s="255"/>
      <c r="V74" s="255"/>
      <c r="W74" s="255"/>
      <c r="X74" s="255"/>
      <c r="Y74" s="255"/>
      <c r="Z74" s="255"/>
    </row>
    <row r="75" spans="2:26" s="254" customFormat="1">
      <c r="B75" s="255"/>
      <c r="E75" s="255"/>
      <c r="F75" s="255"/>
      <c r="G75" s="255"/>
      <c r="H75" s="255"/>
      <c r="I75" s="255"/>
      <c r="J75" s="255"/>
      <c r="K75" s="255"/>
      <c r="L75" s="255"/>
      <c r="M75" s="255"/>
      <c r="N75" s="255"/>
      <c r="O75" s="255"/>
      <c r="P75" s="255"/>
      <c r="Q75" s="255"/>
      <c r="R75" s="255"/>
      <c r="S75" s="255"/>
      <c r="T75" s="255"/>
      <c r="U75" s="255"/>
      <c r="V75" s="255"/>
      <c r="W75" s="255"/>
      <c r="X75" s="255"/>
      <c r="Y75" s="255"/>
      <c r="Z75" s="255"/>
    </row>
    <row r="76" spans="2:26" s="254" customFormat="1">
      <c r="B76" s="255"/>
      <c r="E76" s="255"/>
      <c r="F76" s="255"/>
      <c r="G76" s="255"/>
      <c r="H76" s="255"/>
      <c r="I76" s="255"/>
      <c r="J76" s="255"/>
      <c r="K76" s="255"/>
      <c r="L76" s="255"/>
      <c r="M76" s="255"/>
      <c r="N76" s="255"/>
      <c r="O76" s="255"/>
      <c r="P76" s="255"/>
      <c r="Q76" s="255"/>
      <c r="R76" s="255"/>
      <c r="S76" s="255"/>
      <c r="T76" s="255"/>
      <c r="U76" s="255"/>
      <c r="V76" s="255"/>
      <c r="W76" s="255"/>
      <c r="X76" s="255"/>
      <c r="Y76" s="255"/>
      <c r="Z76" s="255"/>
    </row>
    <row r="77" spans="2:26" s="254" customFormat="1">
      <c r="B77" s="255"/>
      <c r="E77" s="255"/>
      <c r="F77" s="255"/>
      <c r="G77" s="255"/>
      <c r="H77" s="255"/>
      <c r="I77" s="255"/>
      <c r="J77" s="255"/>
      <c r="K77" s="255"/>
      <c r="L77" s="255"/>
      <c r="M77" s="255"/>
      <c r="N77" s="255"/>
      <c r="O77" s="255"/>
      <c r="P77" s="255"/>
      <c r="Q77" s="255"/>
      <c r="R77" s="255"/>
      <c r="S77" s="255"/>
      <c r="T77" s="255"/>
      <c r="U77" s="255"/>
      <c r="V77" s="255"/>
      <c r="W77" s="255"/>
      <c r="X77" s="255"/>
      <c r="Y77" s="255"/>
      <c r="Z77" s="255"/>
    </row>
    <row r="78" spans="2:26" s="254" customFormat="1">
      <c r="B78" s="255"/>
      <c r="E78" s="255"/>
      <c r="F78" s="255"/>
      <c r="G78" s="255"/>
      <c r="H78" s="255"/>
      <c r="I78" s="255"/>
      <c r="J78" s="255"/>
      <c r="K78" s="255"/>
      <c r="L78" s="255"/>
      <c r="M78" s="255"/>
      <c r="N78" s="255"/>
      <c r="O78" s="255"/>
      <c r="P78" s="255"/>
      <c r="Q78" s="255"/>
      <c r="R78" s="255"/>
      <c r="S78" s="255"/>
      <c r="T78" s="255"/>
      <c r="U78" s="255"/>
      <c r="V78" s="255"/>
      <c r="W78" s="255"/>
      <c r="X78" s="255"/>
      <c r="Y78" s="255"/>
      <c r="Z78" s="255"/>
    </row>
    <row r="79" spans="2:26" s="254" customFormat="1">
      <c r="B79" s="255"/>
      <c r="E79" s="255"/>
      <c r="F79" s="255"/>
      <c r="G79" s="255"/>
      <c r="H79" s="255"/>
      <c r="I79" s="255"/>
      <c r="J79" s="255"/>
      <c r="K79" s="255"/>
      <c r="L79" s="255"/>
      <c r="M79" s="255"/>
      <c r="N79" s="255"/>
      <c r="O79" s="255"/>
      <c r="P79" s="255"/>
      <c r="Q79" s="255"/>
      <c r="R79" s="255"/>
      <c r="S79" s="255"/>
      <c r="T79" s="255"/>
      <c r="U79" s="255"/>
      <c r="V79" s="255"/>
      <c r="W79" s="255"/>
      <c r="X79" s="255"/>
      <c r="Y79" s="255"/>
      <c r="Z79" s="255"/>
    </row>
    <row r="80" spans="2:26" s="254" customFormat="1">
      <c r="B80" s="255"/>
      <c r="E80" s="255"/>
      <c r="F80" s="255"/>
      <c r="G80" s="255"/>
      <c r="H80" s="255"/>
      <c r="I80" s="255"/>
      <c r="J80" s="255"/>
      <c r="K80" s="255"/>
      <c r="L80" s="255"/>
      <c r="M80" s="255"/>
      <c r="N80" s="255"/>
      <c r="O80" s="255"/>
      <c r="P80" s="255"/>
      <c r="Q80" s="255"/>
      <c r="R80" s="255"/>
      <c r="S80" s="255"/>
      <c r="T80" s="255"/>
      <c r="U80" s="255"/>
      <c r="V80" s="255"/>
      <c r="W80" s="255"/>
      <c r="X80" s="255"/>
      <c r="Y80" s="255"/>
      <c r="Z80" s="255"/>
    </row>
    <row r="81" spans="2:26" s="254" customFormat="1">
      <c r="B81" s="255"/>
      <c r="E81" s="255"/>
      <c r="F81" s="255"/>
      <c r="G81" s="255"/>
      <c r="H81" s="255"/>
      <c r="I81" s="255"/>
      <c r="J81" s="255"/>
      <c r="K81" s="255"/>
      <c r="L81" s="255"/>
      <c r="M81" s="255"/>
      <c r="N81" s="255"/>
      <c r="O81" s="255"/>
      <c r="P81" s="255"/>
      <c r="Q81" s="255"/>
      <c r="R81" s="255"/>
      <c r="S81" s="255"/>
      <c r="T81" s="255"/>
      <c r="U81" s="255"/>
      <c r="V81" s="255"/>
      <c r="W81" s="255"/>
      <c r="X81" s="255"/>
      <c r="Y81" s="255"/>
      <c r="Z81" s="255"/>
    </row>
    <row r="82" spans="2:26" s="254" customFormat="1">
      <c r="B82" s="255"/>
      <c r="E82" s="255"/>
      <c r="F82" s="255"/>
      <c r="G82" s="255"/>
      <c r="H82" s="255"/>
      <c r="I82" s="255"/>
      <c r="J82" s="255"/>
      <c r="K82" s="255"/>
      <c r="L82" s="255"/>
      <c r="M82" s="255"/>
      <c r="N82" s="255"/>
      <c r="O82" s="255"/>
      <c r="P82" s="255"/>
      <c r="Q82" s="255"/>
      <c r="R82" s="255"/>
      <c r="S82" s="255"/>
      <c r="T82" s="255"/>
      <c r="U82" s="255"/>
      <c r="V82" s="255"/>
      <c r="W82" s="255"/>
      <c r="X82" s="255"/>
      <c r="Y82" s="255"/>
      <c r="Z82" s="255"/>
    </row>
    <row r="83" spans="2:26" s="254" customFormat="1">
      <c r="B83" s="255"/>
      <c r="E83" s="255"/>
      <c r="F83" s="255"/>
      <c r="G83" s="255"/>
      <c r="H83" s="255"/>
      <c r="I83" s="255"/>
      <c r="J83" s="255"/>
      <c r="K83" s="255"/>
      <c r="L83" s="255"/>
      <c r="M83" s="255"/>
      <c r="N83" s="255"/>
      <c r="O83" s="255"/>
      <c r="P83" s="255"/>
      <c r="Q83" s="255"/>
      <c r="R83" s="255"/>
      <c r="S83" s="255"/>
      <c r="T83" s="255"/>
      <c r="U83" s="255"/>
      <c r="V83" s="255"/>
      <c r="W83" s="255"/>
      <c r="X83" s="255"/>
      <c r="Y83" s="255"/>
      <c r="Z83" s="255"/>
    </row>
    <row r="84" spans="2:26" s="254" customFormat="1">
      <c r="B84" s="255"/>
      <c r="E84" s="255"/>
      <c r="F84" s="255"/>
      <c r="G84" s="255"/>
      <c r="H84" s="255"/>
      <c r="I84" s="255"/>
      <c r="J84" s="255"/>
      <c r="K84" s="255"/>
      <c r="L84" s="255"/>
      <c r="M84" s="255"/>
      <c r="N84" s="255"/>
      <c r="O84" s="255"/>
      <c r="P84" s="255"/>
      <c r="Q84" s="255"/>
      <c r="R84" s="255"/>
      <c r="S84" s="255"/>
      <c r="T84" s="255"/>
      <c r="U84" s="255"/>
      <c r="V84" s="255"/>
      <c r="W84" s="255"/>
      <c r="X84" s="255"/>
      <c r="Y84" s="255"/>
      <c r="Z84" s="255"/>
    </row>
    <row r="85" spans="2:26" s="254" customFormat="1">
      <c r="B85" s="255"/>
      <c r="E85" s="255"/>
      <c r="F85" s="255"/>
      <c r="G85" s="255"/>
      <c r="H85" s="255"/>
      <c r="I85" s="255"/>
      <c r="J85" s="255"/>
      <c r="K85" s="255"/>
      <c r="L85" s="255"/>
      <c r="M85" s="255"/>
      <c r="N85" s="255"/>
      <c r="O85" s="255"/>
      <c r="P85" s="255"/>
      <c r="Q85" s="255"/>
      <c r="R85" s="255"/>
      <c r="S85" s="255"/>
      <c r="T85" s="255"/>
      <c r="U85" s="255"/>
      <c r="V85" s="255"/>
      <c r="W85" s="255"/>
      <c r="X85" s="255"/>
      <c r="Y85" s="255"/>
      <c r="Z85" s="255"/>
    </row>
    <row r="86" spans="2:26" s="254" customFormat="1">
      <c r="B86" s="255"/>
      <c r="E86" s="255"/>
      <c r="F86" s="255"/>
      <c r="G86" s="255"/>
      <c r="H86" s="255"/>
      <c r="I86" s="255"/>
      <c r="J86" s="255"/>
      <c r="K86" s="255"/>
      <c r="L86" s="255"/>
      <c r="M86" s="255"/>
      <c r="N86" s="255"/>
      <c r="O86" s="255"/>
      <c r="P86" s="255"/>
      <c r="Q86" s="255"/>
      <c r="R86" s="255"/>
      <c r="S86" s="255"/>
      <c r="T86" s="255"/>
      <c r="U86" s="255"/>
      <c r="V86" s="255"/>
      <c r="W86" s="255"/>
      <c r="X86" s="255"/>
      <c r="Y86" s="255"/>
      <c r="Z86" s="255"/>
    </row>
    <row r="87" spans="2:26" s="254" customFormat="1">
      <c r="B87" s="255"/>
      <c r="E87" s="255"/>
      <c r="F87" s="255"/>
      <c r="G87" s="255"/>
      <c r="H87" s="255"/>
      <c r="I87" s="255"/>
      <c r="J87" s="255"/>
      <c r="K87" s="255"/>
      <c r="L87" s="255"/>
      <c r="M87" s="255"/>
      <c r="N87" s="255"/>
      <c r="O87" s="255"/>
      <c r="P87" s="255"/>
      <c r="Q87" s="255"/>
      <c r="R87" s="255"/>
      <c r="S87" s="255"/>
      <c r="T87" s="255"/>
      <c r="U87" s="255"/>
      <c r="V87" s="255"/>
      <c r="W87" s="255"/>
      <c r="X87" s="255"/>
      <c r="Y87" s="255"/>
      <c r="Z87" s="255"/>
    </row>
    <row r="88" spans="2:26" s="254" customFormat="1">
      <c r="B88" s="255"/>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2:26" s="254" customFormat="1">
      <c r="B89" s="255"/>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2:26" s="254" customFormat="1">
      <c r="B90" s="255"/>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2:26" s="254" customFormat="1">
      <c r="B91" s="255"/>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2:26" s="254" customFormat="1">
      <c r="B92" s="255"/>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2:26" s="254" customFormat="1">
      <c r="B93" s="255"/>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2:26" s="254" customFormat="1">
      <c r="B94" s="255"/>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2:26" s="254" customFormat="1">
      <c r="B95" s="255"/>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2:26" s="254" customFormat="1">
      <c r="B96" s="255"/>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2:26" s="254" customFormat="1">
      <c r="B97" s="255"/>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2:26" s="254" customFormat="1">
      <c r="B98" s="255"/>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2:26" s="254" customFormat="1">
      <c r="B99" s="255"/>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2:26" s="254" customFormat="1">
      <c r="B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2:26" s="254" customFormat="1">
      <c r="B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row r="102" spans="2:26" s="254" customFormat="1">
      <c r="B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row>
    <row r="103" spans="2:26" s="254" customFormat="1">
      <c r="B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row>
    <row r="104" spans="2:26" s="254" customFormat="1">
      <c r="B104" s="255"/>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row>
    <row r="105" spans="2:26" s="254" customFormat="1">
      <c r="B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row>
    <row r="106" spans="2:26" s="254" customFormat="1">
      <c r="B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row>
    <row r="107" spans="2:26" s="254" customFormat="1">
      <c r="B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row>
    <row r="108" spans="2:26" s="254" customFormat="1">
      <c r="B108" s="255"/>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row>
    <row r="109" spans="2:26" s="254" customFormat="1">
      <c r="B109" s="255"/>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row>
    <row r="110" spans="2:26" s="254" customFormat="1">
      <c r="B110" s="255"/>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row>
    <row r="111" spans="2:26" s="254" customFormat="1">
      <c r="B111" s="255"/>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row>
    <row r="112" spans="2:26" s="254" customFormat="1">
      <c r="B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row>
    <row r="113" spans="2:26" s="254" customFormat="1">
      <c r="B113" s="255"/>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row>
    <row r="114" spans="2:26" s="254" customFormat="1">
      <c r="B114" s="255"/>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row>
    <row r="115" spans="2:26" s="254" customFormat="1">
      <c r="B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row>
    <row r="116" spans="2:26" s="254" customFormat="1">
      <c r="B116" s="255"/>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row>
    <row r="117" spans="2:26" s="254" customFormat="1">
      <c r="B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row>
    <row r="118" spans="2:26" s="254" customFormat="1">
      <c r="B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row>
    <row r="119" spans="2:26" s="254" customFormat="1">
      <c r="B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row>
    <row r="120" spans="2:26" s="254" customFormat="1">
      <c r="B120" s="255"/>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row>
    <row r="121" spans="2:26" s="254" customFormat="1">
      <c r="B121" s="255"/>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row>
    <row r="122" spans="2:26" s="254" customFormat="1">
      <c r="B122" s="255"/>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row>
    <row r="123" spans="2:26" s="254" customFormat="1">
      <c r="B123" s="255"/>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row>
    <row r="124" spans="2:26" s="254" customFormat="1">
      <c r="B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row>
    <row r="125" spans="2:26" s="254" customFormat="1">
      <c r="B125" s="255"/>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row>
    <row r="126" spans="2:26" s="254" customFormat="1">
      <c r="B126" s="255"/>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row>
    <row r="127" spans="2:26" s="254" customFormat="1">
      <c r="B127" s="255"/>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row>
    <row r="128" spans="2:26" s="254" customFormat="1">
      <c r="B128" s="255"/>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row>
    <row r="129" spans="2:26" s="254" customFormat="1">
      <c r="B129" s="255"/>
      <c r="E129" s="255"/>
      <c r="F129" s="255"/>
      <c r="G129" s="255"/>
      <c r="H129" s="255"/>
      <c r="I129" s="255"/>
      <c r="J129" s="255"/>
      <c r="K129" s="255"/>
      <c r="L129" s="255"/>
      <c r="M129" s="255"/>
      <c r="N129" s="255"/>
      <c r="O129" s="255"/>
      <c r="P129" s="255"/>
      <c r="Q129" s="255"/>
      <c r="R129" s="255"/>
      <c r="S129" s="255"/>
      <c r="T129" s="255"/>
      <c r="U129" s="255"/>
      <c r="V129" s="255"/>
      <c r="W129" s="255"/>
      <c r="X129" s="255"/>
      <c r="Y129" s="255"/>
      <c r="Z129" s="255"/>
    </row>
    <row r="130" spans="2:26" s="254" customFormat="1">
      <c r="B130" s="255"/>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row>
    <row r="131" spans="2:26" s="254" customFormat="1">
      <c r="B131" s="255"/>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row>
    <row r="132" spans="2:26" s="254" customFormat="1">
      <c r="B132" s="255"/>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row>
    <row r="133" spans="2:26" s="254" customFormat="1">
      <c r="B133" s="255"/>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row>
    <row r="134" spans="2:26" s="254" customFormat="1">
      <c r="B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row>
    <row r="135" spans="2:26" s="254" customFormat="1">
      <c r="B135" s="255"/>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row>
    <row r="136" spans="2:26" s="254" customFormat="1">
      <c r="B136" s="255"/>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row>
    <row r="137" spans="2:26" s="254" customFormat="1">
      <c r="B137" s="255"/>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row>
    <row r="138" spans="2:26" s="254" customFormat="1">
      <c r="B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row>
    <row r="139" spans="2:26" s="254" customFormat="1">
      <c r="B139" s="255"/>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row>
    <row r="140" spans="2:26" s="254" customFormat="1">
      <c r="B140" s="255"/>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row>
    <row r="141" spans="2:26" s="254" customFormat="1">
      <c r="B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row>
    <row r="142" spans="2:26" s="254" customFormat="1">
      <c r="B142" s="255"/>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row>
    <row r="143" spans="2:26" s="254" customFormat="1">
      <c r="B143" s="255"/>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row>
    <row r="144" spans="2:26" s="254" customFormat="1">
      <c r="B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row>
    <row r="145" spans="2:26" s="254" customFormat="1">
      <c r="B145" s="255"/>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row>
    <row r="146" spans="2:26" s="254" customFormat="1">
      <c r="B146" s="255"/>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row>
    <row r="147" spans="2:26" s="254" customFormat="1">
      <c r="B147" s="255"/>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row>
    <row r="148" spans="2:26" s="254" customFormat="1">
      <c r="B148" s="255"/>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row>
    <row r="149" spans="2:26" s="254" customFormat="1">
      <c r="B149" s="255"/>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row>
    <row r="150" spans="2:26" s="254" customFormat="1">
      <c r="B150" s="255"/>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row>
    <row r="151" spans="2:26" s="254" customFormat="1">
      <c r="B151" s="255"/>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row>
    <row r="152" spans="2:26" s="254" customFormat="1">
      <c r="B152" s="255"/>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row>
    <row r="153" spans="2:26" s="254" customFormat="1">
      <c r="B153" s="255"/>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row>
    <row r="154" spans="2:26" s="254" customFormat="1">
      <c r="B154" s="255"/>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row>
    <row r="155" spans="2:26" s="254" customFormat="1">
      <c r="B155" s="255"/>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row>
    <row r="156" spans="2:26" s="254" customFormat="1">
      <c r="B156" s="255"/>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row>
    <row r="157" spans="2:26" s="254" customFormat="1">
      <c r="B157" s="255"/>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row>
    <row r="158" spans="2:26" s="254" customFormat="1">
      <c r="B158" s="255"/>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row>
    <row r="159" spans="2:26" s="254" customFormat="1">
      <c r="B159" s="255"/>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row>
    <row r="160" spans="2:26" s="254" customFormat="1">
      <c r="B160" s="255"/>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row>
    <row r="161" spans="2:26" s="254" customFormat="1">
      <c r="B161" s="255"/>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row>
    <row r="162" spans="2:26" s="254" customFormat="1">
      <c r="B162" s="255"/>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row>
    <row r="163" spans="2:26" s="254" customFormat="1">
      <c r="B163" s="255"/>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row>
    <row r="164" spans="2:26" s="254" customFormat="1">
      <c r="B164" s="255"/>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row>
    <row r="165" spans="2:26" s="254" customFormat="1">
      <c r="B165" s="255"/>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row>
    <row r="166" spans="2:26" s="254" customFormat="1">
      <c r="B166" s="255"/>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row>
    <row r="167" spans="2:26" s="254" customFormat="1">
      <c r="B167" s="255"/>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row>
    <row r="168" spans="2:26" s="254" customFormat="1">
      <c r="B168" s="255"/>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row>
    <row r="169" spans="2:26" s="254" customFormat="1">
      <c r="B169" s="255"/>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row>
    <row r="170" spans="2:26" s="254" customFormat="1">
      <c r="B170" s="255"/>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row>
    <row r="171" spans="2:26" s="254" customFormat="1">
      <c r="B171" s="255"/>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row>
    <row r="172" spans="2:26" s="254" customFormat="1">
      <c r="B172" s="255"/>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row>
    <row r="173" spans="2:26" s="254" customFormat="1">
      <c r="B173" s="255"/>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row>
    <row r="174" spans="2:26" s="254" customFormat="1">
      <c r="B174" s="255"/>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row>
    <row r="175" spans="2:26" s="254" customFormat="1">
      <c r="B175" s="255"/>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row>
    <row r="176" spans="2:26" s="254" customFormat="1">
      <c r="B176" s="255"/>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row>
    <row r="177" spans="2:26" s="254" customFormat="1">
      <c r="B177" s="255"/>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row>
    <row r="178" spans="2:26" s="254" customFormat="1">
      <c r="B178" s="255"/>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row>
    <row r="179" spans="2:26" s="254" customFormat="1">
      <c r="B179" s="255"/>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row>
    <row r="180" spans="2:26" s="254" customFormat="1">
      <c r="B180" s="255"/>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row>
    <row r="181" spans="2:26" s="254" customFormat="1">
      <c r="B181" s="255"/>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row>
    <row r="182" spans="2:26" s="254" customFormat="1">
      <c r="B182" s="255"/>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row>
    <row r="183" spans="2:26" s="254" customFormat="1">
      <c r="B183" s="255"/>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row>
    <row r="184" spans="2:26" s="254" customFormat="1">
      <c r="B184" s="25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row>
    <row r="185" spans="2:26" s="254" customFormat="1">
      <c r="B185" s="255"/>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row>
    <row r="186" spans="2:26" s="254" customFormat="1">
      <c r="B186" s="255"/>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row>
    <row r="187" spans="2:26" s="254" customFormat="1">
      <c r="B187" s="255"/>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row>
    <row r="188" spans="2:26" s="254" customFormat="1">
      <c r="B188" s="255"/>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row>
    <row r="189" spans="2:26" s="254" customFormat="1">
      <c r="B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row>
    <row r="190" spans="2:26" s="254" customFormat="1">
      <c r="B190" s="255"/>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row>
    <row r="191" spans="2:26" s="254" customFormat="1">
      <c r="B191" s="255"/>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row>
    <row r="192" spans="2:26" s="254" customFormat="1">
      <c r="B192" s="255"/>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row>
    <row r="193" spans="2:26" s="254" customFormat="1">
      <c r="B193" s="255"/>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row>
    <row r="194" spans="2:26" s="254" customFormat="1">
      <c r="B194" s="255"/>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row>
    <row r="195" spans="2:26" s="254" customFormat="1">
      <c r="B195" s="255"/>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row>
    <row r="196" spans="2:26" s="254" customFormat="1">
      <c r="B196" s="255"/>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row>
    <row r="197" spans="2:26" s="254" customFormat="1">
      <c r="B197" s="255"/>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row>
    <row r="198" spans="2:26" s="254" customFormat="1">
      <c r="B198" s="255"/>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row>
    <row r="199" spans="2:26" s="254" customFormat="1">
      <c r="B199" s="255"/>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row>
    <row r="200" spans="2:26" s="254" customFormat="1">
      <c r="B200" s="255"/>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row>
    <row r="201" spans="2:26" s="254" customFormat="1">
      <c r="B201" s="255"/>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row>
    <row r="202" spans="2:26" s="254" customFormat="1">
      <c r="B202" s="255"/>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row>
    <row r="203" spans="2:26" s="254" customFormat="1">
      <c r="B203" s="255"/>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row>
    <row r="204" spans="2:26" s="254" customFormat="1">
      <c r="B204" s="255"/>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row>
    <row r="205" spans="2:26" s="254" customFormat="1">
      <c r="B205" s="255"/>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row>
    <row r="206" spans="2:26" s="254" customFormat="1">
      <c r="B206" s="255"/>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row>
    <row r="207" spans="2:26" s="254" customFormat="1">
      <c r="B207" s="255"/>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row>
    <row r="208" spans="2:26" s="254" customFormat="1">
      <c r="B208" s="255"/>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row>
    <row r="209" spans="2:26" s="254" customFormat="1">
      <c r="B209" s="255"/>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row>
    <row r="210" spans="2:26" s="254" customFormat="1">
      <c r="B210" s="255"/>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row>
    <row r="211" spans="2:26" s="254" customFormat="1">
      <c r="B211" s="255"/>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row>
    <row r="212" spans="2:26" s="254" customFormat="1">
      <c r="B212" s="255"/>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row>
    <row r="213" spans="2:26" s="254" customFormat="1">
      <c r="B213" s="255"/>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row>
    <row r="214" spans="2:26" s="254" customFormat="1">
      <c r="B214" s="255"/>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row>
    <row r="215" spans="2:26" s="254" customFormat="1">
      <c r="B215" s="255"/>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row>
    <row r="216" spans="2:26" s="254" customFormat="1">
      <c r="B216" s="255"/>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row>
    <row r="217" spans="2:26" s="254" customFormat="1">
      <c r="B217" s="255"/>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row>
    <row r="218" spans="2:26" s="254" customFormat="1">
      <c r="B218" s="255"/>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row>
    <row r="219" spans="2:26" s="254" customFormat="1">
      <c r="B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row>
    <row r="220" spans="2:26" s="254" customFormat="1">
      <c r="B220" s="255"/>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row>
    <row r="221" spans="2:26" s="254" customFormat="1">
      <c r="B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row>
    <row r="222" spans="2:26" s="254" customFormat="1">
      <c r="B222" s="255"/>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row>
    <row r="223" spans="2:26" s="254" customFormat="1">
      <c r="B223" s="255"/>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row>
    <row r="224" spans="2:26" s="254" customFormat="1">
      <c r="B224" s="255"/>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row>
    <row r="225" spans="2:26" s="254" customFormat="1">
      <c r="B225" s="255"/>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row>
    <row r="226" spans="2:26" s="254" customFormat="1">
      <c r="B226" s="255"/>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row>
    <row r="227" spans="2:26" s="254" customFormat="1">
      <c r="B227" s="255"/>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row>
    <row r="228" spans="2:26" s="254" customFormat="1">
      <c r="B228" s="255"/>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row>
    <row r="229" spans="2:26" s="254" customFormat="1">
      <c r="B229" s="255"/>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row>
    <row r="230" spans="2:26" s="254" customFormat="1">
      <c r="B230" s="255"/>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row>
    <row r="231" spans="2:26" s="254" customFormat="1">
      <c r="B231" s="255"/>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row>
    <row r="232" spans="2:26" s="254" customFormat="1">
      <c r="B232" s="255"/>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row>
    <row r="233" spans="2:26" s="254" customFormat="1">
      <c r="B233" s="255"/>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row>
    <row r="234" spans="2:26" s="254" customFormat="1">
      <c r="B234" s="255"/>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row>
    <row r="235" spans="2:26" s="254" customFormat="1">
      <c r="B235" s="255"/>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row>
    <row r="236" spans="2:26" s="254" customFormat="1">
      <c r="B236" s="255"/>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row>
    <row r="237" spans="2:26" s="254" customFormat="1">
      <c r="B237" s="255"/>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row>
    <row r="238" spans="2:26" s="254" customFormat="1">
      <c r="B238" s="255"/>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row>
    <row r="239" spans="2:26" s="254" customFormat="1">
      <c r="B239" s="255"/>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row>
    <row r="240" spans="2:26" s="254" customFormat="1">
      <c r="B240" s="255"/>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row>
    <row r="241" spans="2:26" s="254" customFormat="1">
      <c r="B241" s="255"/>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row>
    <row r="242" spans="2:26" s="254" customFormat="1">
      <c r="B242" s="255"/>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row>
    <row r="243" spans="2:26" s="254" customFormat="1">
      <c r="B243" s="255"/>
      <c r="E243" s="255"/>
      <c r="F243" s="255"/>
      <c r="G243" s="255"/>
      <c r="H243" s="255"/>
      <c r="I243" s="255"/>
      <c r="J243" s="255"/>
      <c r="K243" s="255"/>
      <c r="L243" s="255"/>
      <c r="M243" s="255"/>
      <c r="N243" s="255"/>
      <c r="O243" s="255"/>
      <c r="P243" s="255"/>
      <c r="Q243" s="255"/>
      <c r="R243" s="255"/>
      <c r="S243" s="255"/>
      <c r="T243" s="255"/>
      <c r="U243" s="255"/>
      <c r="V243" s="255"/>
      <c r="W243" s="255"/>
      <c r="X243" s="255"/>
      <c r="Y243" s="255"/>
      <c r="Z243" s="255"/>
    </row>
    <row r="244" spans="2:26" s="254" customFormat="1">
      <c r="B244" s="255"/>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row>
    <row r="245" spans="2:26" s="254" customFormat="1">
      <c r="B245" s="255"/>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row>
    <row r="246" spans="2:26" s="254" customFormat="1">
      <c r="B246" s="255"/>
      <c r="E246" s="255"/>
      <c r="F246" s="255"/>
      <c r="G246" s="255"/>
      <c r="H246" s="255"/>
      <c r="I246" s="255"/>
      <c r="J246" s="255"/>
      <c r="K246" s="255"/>
      <c r="L246" s="255"/>
      <c r="M246" s="255"/>
      <c r="N246" s="255"/>
      <c r="O246" s="255"/>
      <c r="P246" s="255"/>
      <c r="Q246" s="255"/>
      <c r="R246" s="255"/>
      <c r="S246" s="255"/>
      <c r="T246" s="255"/>
      <c r="U246" s="255"/>
      <c r="V246" s="255"/>
      <c r="W246" s="255"/>
      <c r="X246" s="255"/>
      <c r="Y246" s="255"/>
      <c r="Z246" s="255"/>
    </row>
    <row r="247" spans="2:26" s="254" customFormat="1">
      <c r="B247" s="255"/>
      <c r="E247" s="255"/>
      <c r="F247" s="255"/>
      <c r="G247" s="255"/>
      <c r="H247" s="255"/>
      <c r="I247" s="255"/>
      <c r="J247" s="255"/>
      <c r="K247" s="255"/>
      <c r="L247" s="255"/>
      <c r="M247" s="255"/>
      <c r="N247" s="255"/>
      <c r="O247" s="255"/>
      <c r="P247" s="255"/>
      <c r="Q247" s="255"/>
      <c r="R247" s="255"/>
      <c r="S247" s="255"/>
      <c r="T247" s="255"/>
      <c r="U247" s="255"/>
      <c r="V247" s="255"/>
      <c r="W247" s="255"/>
      <c r="X247" s="255"/>
      <c r="Y247" s="255"/>
      <c r="Z247" s="255"/>
    </row>
    <row r="248" spans="2:26" s="254" customFormat="1">
      <c r="B248" s="255"/>
      <c r="E248" s="255"/>
      <c r="F248" s="255"/>
      <c r="G248" s="255"/>
      <c r="H248" s="255"/>
      <c r="I248" s="255"/>
      <c r="J248" s="255"/>
      <c r="K248" s="255"/>
      <c r="L248" s="255"/>
      <c r="M248" s="255"/>
      <c r="N248" s="255"/>
      <c r="O248" s="255"/>
      <c r="P248" s="255"/>
      <c r="Q248" s="255"/>
      <c r="R248" s="255"/>
      <c r="S248" s="255"/>
      <c r="T248" s="255"/>
      <c r="U248" s="255"/>
      <c r="V248" s="255"/>
      <c r="W248" s="255"/>
      <c r="X248" s="255"/>
      <c r="Y248" s="255"/>
      <c r="Z248" s="255"/>
    </row>
    <row r="249" spans="2:26" s="254" customFormat="1">
      <c r="B249" s="255"/>
      <c r="E249" s="255"/>
      <c r="F249" s="255"/>
      <c r="G249" s="255"/>
      <c r="H249" s="255"/>
      <c r="I249" s="255"/>
      <c r="J249" s="255"/>
      <c r="K249" s="255"/>
      <c r="L249" s="255"/>
      <c r="M249" s="255"/>
      <c r="N249" s="255"/>
      <c r="O249" s="255"/>
      <c r="P249" s="255"/>
      <c r="Q249" s="255"/>
      <c r="R249" s="255"/>
      <c r="S249" s="255"/>
      <c r="T249" s="255"/>
      <c r="U249" s="255"/>
      <c r="V249" s="255"/>
      <c r="W249" s="255"/>
      <c r="X249" s="255"/>
      <c r="Y249" s="255"/>
      <c r="Z249" s="255"/>
    </row>
    <row r="250" spans="2:26" s="254" customFormat="1">
      <c r="B250" s="255"/>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row>
    <row r="251" spans="2:26" s="254" customFormat="1">
      <c r="B251" s="255"/>
      <c r="E251" s="255"/>
      <c r="F251" s="255"/>
      <c r="G251" s="255"/>
      <c r="H251" s="255"/>
      <c r="I251" s="255"/>
      <c r="J251" s="255"/>
      <c r="K251" s="255"/>
      <c r="L251" s="255"/>
      <c r="M251" s="255"/>
      <c r="N251" s="255"/>
      <c r="O251" s="255"/>
      <c r="P251" s="255"/>
      <c r="Q251" s="255"/>
      <c r="R251" s="255"/>
      <c r="S251" s="255"/>
      <c r="T251" s="255"/>
      <c r="U251" s="255"/>
      <c r="V251" s="255"/>
      <c r="W251" s="255"/>
      <c r="X251" s="255"/>
      <c r="Y251" s="255"/>
      <c r="Z251" s="255"/>
    </row>
    <row r="252" spans="2:26" s="254" customFormat="1">
      <c r="B252" s="255"/>
      <c r="E252" s="255"/>
      <c r="F252" s="255"/>
      <c r="G252" s="255"/>
      <c r="H252" s="255"/>
      <c r="I252" s="255"/>
      <c r="J252" s="255"/>
      <c r="K252" s="255"/>
      <c r="L252" s="255"/>
      <c r="M252" s="255"/>
      <c r="N252" s="255"/>
      <c r="O252" s="255"/>
      <c r="P252" s="255"/>
      <c r="Q252" s="255"/>
      <c r="R252" s="255"/>
      <c r="S252" s="255"/>
      <c r="T252" s="255"/>
      <c r="U252" s="255"/>
      <c r="V252" s="255"/>
      <c r="W252" s="255"/>
      <c r="X252" s="255"/>
      <c r="Y252" s="255"/>
      <c r="Z252" s="255"/>
    </row>
    <row r="253" spans="2:26" s="254" customFormat="1">
      <c r="B253" s="255"/>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row>
    <row r="254" spans="2:26" s="254" customFormat="1">
      <c r="B254" s="255"/>
      <c r="E254" s="255"/>
      <c r="F254" s="255"/>
      <c r="G254" s="255"/>
      <c r="H254" s="255"/>
      <c r="I254" s="255"/>
      <c r="J254" s="255"/>
      <c r="K254" s="255"/>
      <c r="L254" s="255"/>
      <c r="M254" s="255"/>
      <c r="N254" s="255"/>
      <c r="O254" s="255"/>
      <c r="P254" s="255"/>
      <c r="Q254" s="255"/>
      <c r="R254" s="255"/>
      <c r="S254" s="255"/>
      <c r="T254" s="255"/>
      <c r="U254" s="255"/>
      <c r="V254" s="255"/>
      <c r="W254" s="255"/>
      <c r="X254" s="255"/>
      <c r="Y254" s="255"/>
      <c r="Z254" s="255"/>
    </row>
    <row r="255" spans="2:26" s="254" customFormat="1">
      <c r="B255" s="255"/>
      <c r="E255" s="255"/>
      <c r="F255" s="255"/>
      <c r="G255" s="255"/>
      <c r="H255" s="255"/>
      <c r="I255" s="255"/>
      <c r="J255" s="255"/>
      <c r="K255" s="255"/>
      <c r="L255" s="255"/>
      <c r="M255" s="255"/>
      <c r="N255" s="255"/>
      <c r="O255" s="255"/>
      <c r="P255" s="255"/>
      <c r="Q255" s="255"/>
      <c r="R255" s="255"/>
      <c r="S255" s="255"/>
      <c r="T255" s="255"/>
      <c r="U255" s="255"/>
      <c r="V255" s="255"/>
      <c r="W255" s="255"/>
      <c r="X255" s="255"/>
      <c r="Y255" s="255"/>
      <c r="Z255" s="255"/>
    </row>
    <row r="256" spans="2:26" s="254" customFormat="1">
      <c r="B256" s="255"/>
      <c r="E256" s="255"/>
      <c r="F256" s="255"/>
      <c r="G256" s="255"/>
      <c r="H256" s="255"/>
      <c r="I256" s="255"/>
      <c r="J256" s="255"/>
      <c r="K256" s="255"/>
      <c r="L256" s="255"/>
      <c r="M256" s="255"/>
      <c r="N256" s="255"/>
      <c r="O256" s="255"/>
      <c r="P256" s="255"/>
      <c r="Q256" s="255"/>
      <c r="R256" s="255"/>
      <c r="S256" s="255"/>
      <c r="T256" s="255"/>
      <c r="U256" s="255"/>
      <c r="V256" s="255"/>
      <c r="W256" s="255"/>
      <c r="X256" s="255"/>
      <c r="Y256" s="255"/>
      <c r="Z256" s="255"/>
    </row>
    <row r="257" spans="2:26" s="254" customFormat="1">
      <c r="B257" s="255"/>
      <c r="E257" s="255"/>
      <c r="F257" s="255"/>
      <c r="G257" s="255"/>
      <c r="H257" s="255"/>
      <c r="I257" s="255"/>
      <c r="J257" s="255"/>
      <c r="K257" s="255"/>
      <c r="L257" s="255"/>
      <c r="M257" s="255"/>
      <c r="N257" s="255"/>
      <c r="O257" s="255"/>
      <c r="P257" s="255"/>
      <c r="Q257" s="255"/>
      <c r="R257" s="255"/>
      <c r="S257" s="255"/>
      <c r="T257" s="255"/>
      <c r="U257" s="255"/>
      <c r="V257" s="255"/>
      <c r="W257" s="255"/>
      <c r="X257" s="255"/>
      <c r="Y257" s="255"/>
      <c r="Z257" s="255"/>
    </row>
    <row r="258" spans="2:26" s="254" customFormat="1">
      <c r="B258" s="255"/>
      <c r="E258" s="255"/>
      <c r="F258" s="255"/>
      <c r="G258" s="255"/>
      <c r="H258" s="255"/>
      <c r="I258" s="255"/>
      <c r="J258" s="255"/>
      <c r="K258" s="255"/>
      <c r="L258" s="255"/>
      <c r="M258" s="255"/>
      <c r="N258" s="255"/>
      <c r="O258" s="255"/>
      <c r="P258" s="255"/>
      <c r="Q258" s="255"/>
      <c r="R258" s="255"/>
      <c r="S258" s="255"/>
      <c r="T258" s="255"/>
      <c r="U258" s="255"/>
      <c r="V258" s="255"/>
      <c r="W258" s="255"/>
      <c r="X258" s="255"/>
      <c r="Y258" s="255"/>
      <c r="Z258" s="255"/>
    </row>
    <row r="259" spans="2:26" s="254" customFormat="1">
      <c r="B259" s="255"/>
      <c r="E259" s="255"/>
      <c r="F259" s="255"/>
      <c r="G259" s="255"/>
      <c r="H259" s="255"/>
      <c r="I259" s="255"/>
      <c r="J259" s="255"/>
      <c r="K259" s="255"/>
      <c r="L259" s="255"/>
      <c r="M259" s="255"/>
      <c r="N259" s="255"/>
      <c r="O259" s="255"/>
      <c r="P259" s="255"/>
      <c r="Q259" s="255"/>
      <c r="R259" s="255"/>
      <c r="S259" s="255"/>
      <c r="T259" s="255"/>
      <c r="U259" s="255"/>
      <c r="V259" s="255"/>
      <c r="W259" s="255"/>
      <c r="X259" s="255"/>
      <c r="Y259" s="255"/>
      <c r="Z259" s="255"/>
    </row>
    <row r="260" spans="2:26" s="254" customFormat="1">
      <c r="B260" s="255"/>
      <c r="E260" s="255"/>
      <c r="F260" s="255"/>
      <c r="G260" s="255"/>
      <c r="H260" s="255"/>
      <c r="I260" s="255"/>
      <c r="J260" s="255"/>
      <c r="K260" s="255"/>
      <c r="L260" s="255"/>
      <c r="M260" s="255"/>
      <c r="N260" s="255"/>
      <c r="O260" s="255"/>
      <c r="P260" s="255"/>
      <c r="Q260" s="255"/>
      <c r="R260" s="255"/>
      <c r="S260" s="255"/>
      <c r="T260" s="255"/>
      <c r="U260" s="255"/>
      <c r="V260" s="255"/>
      <c r="W260" s="255"/>
      <c r="X260" s="255"/>
      <c r="Y260" s="255"/>
      <c r="Z260" s="255"/>
    </row>
    <row r="261" spans="2:26" s="254" customFormat="1">
      <c r="B261" s="255"/>
      <c r="E261" s="255"/>
      <c r="F261" s="255"/>
      <c r="G261" s="255"/>
      <c r="H261" s="255"/>
      <c r="I261" s="255"/>
      <c r="J261" s="255"/>
      <c r="K261" s="255"/>
      <c r="L261" s="255"/>
      <c r="M261" s="255"/>
      <c r="N261" s="255"/>
      <c r="O261" s="255"/>
      <c r="P261" s="255"/>
      <c r="Q261" s="255"/>
      <c r="R261" s="255"/>
      <c r="S261" s="255"/>
      <c r="T261" s="255"/>
      <c r="U261" s="255"/>
      <c r="V261" s="255"/>
      <c r="W261" s="255"/>
      <c r="X261" s="255"/>
      <c r="Y261" s="255"/>
      <c r="Z261" s="255"/>
    </row>
    <row r="262" spans="2:26" s="254" customFormat="1">
      <c r="B262" s="255"/>
      <c r="E262" s="255"/>
      <c r="F262" s="255"/>
      <c r="G262" s="255"/>
      <c r="H262" s="255"/>
      <c r="I262" s="255"/>
      <c r="J262" s="255"/>
      <c r="K262" s="255"/>
      <c r="L262" s="255"/>
      <c r="M262" s="255"/>
      <c r="N262" s="255"/>
      <c r="O262" s="255"/>
      <c r="P262" s="255"/>
      <c r="Q262" s="255"/>
      <c r="R262" s="255"/>
      <c r="S262" s="255"/>
      <c r="T262" s="255"/>
      <c r="U262" s="255"/>
      <c r="V262" s="255"/>
      <c r="W262" s="255"/>
      <c r="X262" s="255"/>
      <c r="Y262" s="255"/>
      <c r="Z262" s="255"/>
    </row>
    <row r="263" spans="2:26" s="254" customFormat="1">
      <c r="B263" s="255"/>
      <c r="E263" s="255"/>
      <c r="F263" s="255"/>
      <c r="G263" s="255"/>
      <c r="H263" s="255"/>
      <c r="I263" s="255"/>
      <c r="J263" s="255"/>
      <c r="K263" s="255"/>
      <c r="L263" s="255"/>
      <c r="M263" s="255"/>
      <c r="N263" s="255"/>
      <c r="O263" s="255"/>
      <c r="P263" s="255"/>
      <c r="Q263" s="255"/>
      <c r="R263" s="255"/>
      <c r="S263" s="255"/>
      <c r="T263" s="255"/>
      <c r="U263" s="255"/>
      <c r="V263" s="255"/>
      <c r="W263" s="255"/>
      <c r="X263" s="255"/>
      <c r="Y263" s="255"/>
      <c r="Z263" s="255"/>
    </row>
    <row r="264" spans="2:26" s="254" customFormat="1">
      <c r="B264" s="255"/>
      <c r="E264" s="255"/>
      <c r="F264" s="255"/>
      <c r="G264" s="255"/>
      <c r="H264" s="255"/>
      <c r="I264" s="255"/>
      <c r="J264" s="255"/>
      <c r="K264" s="255"/>
      <c r="L264" s="255"/>
      <c r="M264" s="255"/>
      <c r="N264" s="255"/>
      <c r="O264" s="255"/>
      <c r="P264" s="255"/>
      <c r="Q264" s="255"/>
      <c r="R264" s="255"/>
      <c r="S264" s="255"/>
      <c r="T264" s="255"/>
      <c r="U264" s="255"/>
      <c r="V264" s="255"/>
      <c r="W264" s="255"/>
      <c r="X264" s="255"/>
      <c r="Y264" s="255"/>
      <c r="Z264" s="255"/>
    </row>
    <row r="265" spans="2:26" s="254" customFormat="1">
      <c r="B265" s="255"/>
      <c r="E265" s="255"/>
      <c r="F265" s="255"/>
      <c r="G265" s="255"/>
      <c r="H265" s="255"/>
      <c r="I265" s="255"/>
      <c r="J265" s="255"/>
      <c r="K265" s="255"/>
      <c r="L265" s="255"/>
      <c r="M265" s="255"/>
      <c r="N265" s="255"/>
      <c r="O265" s="255"/>
      <c r="P265" s="255"/>
      <c r="Q265" s="255"/>
      <c r="R265" s="255"/>
      <c r="S265" s="255"/>
      <c r="T265" s="255"/>
      <c r="U265" s="255"/>
      <c r="V265" s="255"/>
      <c r="W265" s="255"/>
      <c r="X265" s="255"/>
      <c r="Y265" s="255"/>
      <c r="Z265" s="255"/>
    </row>
    <row r="266" spans="2:26" s="254" customFormat="1">
      <c r="B266" s="255"/>
      <c r="E266" s="255"/>
      <c r="F266" s="255"/>
      <c r="G266" s="255"/>
      <c r="H266" s="255"/>
      <c r="I266" s="255"/>
      <c r="J266" s="255"/>
      <c r="K266" s="255"/>
      <c r="L266" s="255"/>
      <c r="M266" s="255"/>
      <c r="N266" s="255"/>
      <c r="O266" s="255"/>
      <c r="P266" s="255"/>
      <c r="Q266" s="255"/>
      <c r="R266" s="255"/>
      <c r="S266" s="255"/>
      <c r="T266" s="255"/>
      <c r="U266" s="255"/>
      <c r="V266" s="255"/>
      <c r="W266" s="255"/>
      <c r="X266" s="255"/>
      <c r="Y266" s="255"/>
      <c r="Z266" s="255"/>
    </row>
    <row r="267" spans="2:26" s="254" customFormat="1">
      <c r="B267" s="255"/>
      <c r="E267" s="255"/>
      <c r="F267" s="255"/>
      <c r="G267" s="255"/>
      <c r="H267" s="255"/>
      <c r="I267" s="255"/>
      <c r="J267" s="255"/>
      <c r="K267" s="255"/>
      <c r="L267" s="255"/>
      <c r="M267" s="255"/>
      <c r="N267" s="255"/>
      <c r="O267" s="255"/>
      <c r="P267" s="255"/>
      <c r="Q267" s="255"/>
      <c r="R267" s="255"/>
      <c r="S267" s="255"/>
      <c r="T267" s="255"/>
      <c r="U267" s="255"/>
      <c r="V267" s="255"/>
      <c r="W267" s="255"/>
      <c r="X267" s="255"/>
      <c r="Y267" s="255"/>
      <c r="Z267" s="255"/>
    </row>
    <row r="268" spans="2:26" s="254" customFormat="1">
      <c r="B268" s="255"/>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row>
    <row r="269" spans="2:26" s="254" customFormat="1">
      <c r="B269" s="255"/>
      <c r="E269" s="255"/>
      <c r="F269" s="255"/>
      <c r="G269" s="255"/>
      <c r="H269" s="255"/>
      <c r="I269" s="255"/>
      <c r="J269" s="255"/>
      <c r="K269" s="255"/>
      <c r="L269" s="255"/>
      <c r="M269" s="255"/>
      <c r="N269" s="255"/>
      <c r="O269" s="255"/>
      <c r="P269" s="255"/>
      <c r="Q269" s="255"/>
      <c r="R269" s="255"/>
      <c r="S269" s="255"/>
      <c r="T269" s="255"/>
      <c r="U269" s="255"/>
      <c r="V269" s="255"/>
      <c r="W269" s="255"/>
      <c r="X269" s="255"/>
      <c r="Y269" s="255"/>
      <c r="Z269" s="255"/>
    </row>
    <row r="270" spans="2:26" s="254" customFormat="1">
      <c r="B270" s="255"/>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row>
    <row r="271" spans="2:26" s="254" customFormat="1">
      <c r="B271" s="255"/>
      <c r="E271" s="255"/>
      <c r="F271" s="255"/>
      <c r="G271" s="255"/>
      <c r="H271" s="255"/>
      <c r="I271" s="255"/>
      <c r="J271" s="255"/>
      <c r="K271" s="255"/>
      <c r="L271" s="255"/>
      <c r="M271" s="255"/>
      <c r="N271" s="255"/>
      <c r="O271" s="255"/>
      <c r="P271" s="255"/>
      <c r="Q271" s="255"/>
      <c r="R271" s="255"/>
      <c r="S271" s="255"/>
      <c r="T271" s="255"/>
      <c r="U271" s="255"/>
      <c r="V271" s="255"/>
      <c r="W271" s="255"/>
      <c r="X271" s="255"/>
      <c r="Y271" s="255"/>
      <c r="Z271" s="255"/>
    </row>
    <row r="272" spans="2:26" s="254" customFormat="1">
      <c r="B272" s="255"/>
      <c r="E272" s="255"/>
      <c r="F272" s="255"/>
      <c r="G272" s="255"/>
      <c r="H272" s="255"/>
      <c r="I272" s="255"/>
      <c r="J272" s="255"/>
      <c r="K272" s="255"/>
      <c r="L272" s="255"/>
      <c r="M272" s="255"/>
      <c r="N272" s="255"/>
      <c r="O272" s="255"/>
      <c r="P272" s="255"/>
      <c r="Q272" s="255"/>
      <c r="R272" s="255"/>
      <c r="S272" s="255"/>
      <c r="T272" s="255"/>
      <c r="U272" s="255"/>
      <c r="V272" s="255"/>
      <c r="W272" s="255"/>
      <c r="X272" s="255"/>
      <c r="Y272" s="255"/>
      <c r="Z272" s="255"/>
    </row>
    <row r="273" spans="2:26" s="254" customFormat="1">
      <c r="B273" s="255"/>
      <c r="E273" s="255"/>
      <c r="F273" s="255"/>
      <c r="G273" s="255"/>
      <c r="H273" s="255"/>
      <c r="I273" s="255"/>
      <c r="J273" s="255"/>
      <c r="K273" s="255"/>
      <c r="L273" s="255"/>
      <c r="M273" s="255"/>
      <c r="N273" s="255"/>
      <c r="O273" s="255"/>
      <c r="P273" s="255"/>
      <c r="Q273" s="255"/>
      <c r="R273" s="255"/>
      <c r="S273" s="255"/>
      <c r="T273" s="255"/>
      <c r="U273" s="255"/>
      <c r="V273" s="255"/>
      <c r="W273" s="255"/>
      <c r="X273" s="255"/>
      <c r="Y273" s="255"/>
      <c r="Z273" s="255"/>
    </row>
    <row r="274" spans="2:26" s="254" customFormat="1">
      <c r="B274" s="255"/>
      <c r="E274" s="255"/>
      <c r="F274" s="255"/>
      <c r="G274" s="255"/>
      <c r="H274" s="255"/>
      <c r="I274" s="255"/>
      <c r="J274" s="255"/>
      <c r="K274" s="255"/>
      <c r="L274" s="255"/>
      <c r="M274" s="255"/>
      <c r="N274" s="255"/>
      <c r="O274" s="255"/>
      <c r="P274" s="255"/>
      <c r="Q274" s="255"/>
      <c r="R274" s="255"/>
      <c r="S274" s="255"/>
      <c r="T274" s="255"/>
      <c r="U274" s="255"/>
      <c r="V274" s="255"/>
      <c r="W274" s="255"/>
      <c r="X274" s="255"/>
      <c r="Y274" s="255"/>
      <c r="Z274" s="255"/>
    </row>
    <row r="275" spans="2:26" s="254" customFormat="1">
      <c r="B275" s="255"/>
      <c r="E275" s="255"/>
      <c r="F275" s="255"/>
      <c r="G275" s="255"/>
      <c r="H275" s="255"/>
      <c r="I275" s="255"/>
      <c r="J275" s="255"/>
      <c r="K275" s="255"/>
      <c r="L275" s="255"/>
      <c r="M275" s="255"/>
      <c r="N275" s="255"/>
      <c r="O275" s="255"/>
      <c r="P275" s="255"/>
      <c r="Q275" s="255"/>
      <c r="R275" s="255"/>
      <c r="S275" s="255"/>
      <c r="T275" s="255"/>
      <c r="U275" s="255"/>
      <c r="V275" s="255"/>
      <c r="W275" s="255"/>
      <c r="X275" s="255"/>
      <c r="Y275" s="255"/>
      <c r="Z275" s="255"/>
    </row>
    <row r="276" spans="2:26" s="254" customFormat="1">
      <c r="B276" s="255"/>
      <c r="E276" s="255"/>
      <c r="F276" s="255"/>
      <c r="G276" s="255"/>
      <c r="H276" s="255"/>
      <c r="I276" s="255"/>
      <c r="J276" s="255"/>
      <c r="K276" s="255"/>
      <c r="L276" s="255"/>
      <c r="M276" s="255"/>
      <c r="N276" s="255"/>
      <c r="O276" s="255"/>
      <c r="P276" s="255"/>
      <c r="Q276" s="255"/>
      <c r="R276" s="255"/>
      <c r="S276" s="255"/>
      <c r="T276" s="255"/>
      <c r="U276" s="255"/>
      <c r="V276" s="255"/>
      <c r="W276" s="255"/>
      <c r="X276" s="255"/>
      <c r="Y276" s="255"/>
      <c r="Z276" s="255"/>
    </row>
    <row r="277" spans="2:26" s="254" customFormat="1">
      <c r="B277" s="255"/>
      <c r="E277" s="255"/>
      <c r="F277" s="255"/>
      <c r="G277" s="255"/>
      <c r="H277" s="255"/>
      <c r="I277" s="255"/>
      <c r="J277" s="255"/>
      <c r="K277" s="255"/>
      <c r="L277" s="255"/>
      <c r="M277" s="255"/>
      <c r="N277" s="255"/>
      <c r="O277" s="255"/>
      <c r="P277" s="255"/>
      <c r="Q277" s="255"/>
      <c r="R277" s="255"/>
      <c r="S277" s="255"/>
      <c r="T277" s="255"/>
      <c r="U277" s="255"/>
      <c r="V277" s="255"/>
      <c r="W277" s="255"/>
      <c r="X277" s="255"/>
      <c r="Y277" s="255"/>
      <c r="Z277" s="255"/>
    </row>
    <row r="278" spans="2:26" s="254" customFormat="1">
      <c r="B278" s="255"/>
      <c r="E278" s="255"/>
      <c r="F278" s="255"/>
      <c r="G278" s="255"/>
      <c r="H278" s="255"/>
      <c r="I278" s="255"/>
      <c r="J278" s="255"/>
      <c r="K278" s="255"/>
      <c r="L278" s="255"/>
      <c r="M278" s="255"/>
      <c r="N278" s="255"/>
      <c r="O278" s="255"/>
      <c r="P278" s="255"/>
      <c r="Q278" s="255"/>
      <c r="R278" s="255"/>
      <c r="S278" s="255"/>
      <c r="T278" s="255"/>
      <c r="U278" s="255"/>
      <c r="V278" s="255"/>
      <c r="W278" s="255"/>
      <c r="X278" s="255"/>
      <c r="Y278" s="255"/>
      <c r="Z278" s="255"/>
    </row>
    <row r="279" spans="2:26" s="254" customFormat="1">
      <c r="B279" s="255"/>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row>
    <row r="280" spans="2:26" s="254" customFormat="1">
      <c r="B280" s="255"/>
      <c r="E280" s="255"/>
      <c r="F280" s="255"/>
      <c r="G280" s="255"/>
      <c r="H280" s="255"/>
      <c r="I280" s="255"/>
      <c r="J280" s="255"/>
      <c r="K280" s="255"/>
      <c r="L280" s="255"/>
      <c r="M280" s="255"/>
      <c r="N280" s="255"/>
      <c r="O280" s="255"/>
      <c r="P280" s="255"/>
      <c r="Q280" s="255"/>
      <c r="R280" s="255"/>
      <c r="S280" s="255"/>
      <c r="T280" s="255"/>
      <c r="U280" s="255"/>
      <c r="V280" s="255"/>
      <c r="W280" s="255"/>
      <c r="X280" s="255"/>
      <c r="Y280" s="255"/>
      <c r="Z280" s="255"/>
    </row>
    <row r="281" spans="2:26" s="254" customFormat="1">
      <c r="B281" s="255"/>
      <c r="E281" s="255"/>
      <c r="F281" s="255"/>
      <c r="G281" s="255"/>
      <c r="H281" s="255"/>
      <c r="I281" s="255"/>
      <c r="J281" s="255"/>
      <c r="K281" s="255"/>
      <c r="L281" s="255"/>
      <c r="M281" s="255"/>
      <c r="N281" s="255"/>
      <c r="O281" s="255"/>
      <c r="P281" s="255"/>
      <c r="Q281" s="255"/>
      <c r="R281" s="255"/>
      <c r="S281" s="255"/>
      <c r="T281" s="255"/>
      <c r="U281" s="255"/>
      <c r="V281" s="255"/>
      <c r="W281" s="255"/>
      <c r="X281" s="255"/>
      <c r="Y281" s="255"/>
      <c r="Z281" s="255"/>
    </row>
    <row r="282" spans="2:26" s="254" customFormat="1">
      <c r="B282" s="255"/>
      <c r="E282" s="255"/>
      <c r="F282" s="255"/>
      <c r="G282" s="255"/>
      <c r="H282" s="255"/>
      <c r="I282" s="255"/>
      <c r="J282" s="255"/>
      <c r="K282" s="255"/>
      <c r="L282" s="255"/>
      <c r="M282" s="255"/>
      <c r="N282" s="255"/>
      <c r="O282" s="255"/>
      <c r="P282" s="255"/>
      <c r="Q282" s="255"/>
      <c r="R282" s="255"/>
      <c r="S282" s="255"/>
      <c r="T282" s="255"/>
      <c r="U282" s="255"/>
      <c r="V282" s="255"/>
      <c r="W282" s="255"/>
      <c r="X282" s="255"/>
      <c r="Y282" s="255"/>
      <c r="Z282" s="255"/>
    </row>
    <row r="283" spans="2:26" s="254" customFormat="1">
      <c r="B283" s="255"/>
      <c r="E283" s="255"/>
      <c r="F283" s="255"/>
      <c r="G283" s="255"/>
      <c r="H283" s="255"/>
      <c r="I283" s="255"/>
      <c r="J283" s="255"/>
      <c r="K283" s="255"/>
      <c r="L283" s="255"/>
      <c r="M283" s="255"/>
      <c r="N283" s="255"/>
      <c r="O283" s="255"/>
      <c r="P283" s="255"/>
      <c r="Q283" s="255"/>
      <c r="R283" s="255"/>
      <c r="S283" s="255"/>
      <c r="T283" s="255"/>
      <c r="U283" s="255"/>
      <c r="V283" s="255"/>
      <c r="W283" s="255"/>
      <c r="X283" s="255"/>
      <c r="Y283" s="255"/>
      <c r="Z283" s="255"/>
    </row>
    <row r="284" spans="2:26" s="254" customFormat="1">
      <c r="B284" s="255"/>
      <c r="E284" s="255"/>
      <c r="F284" s="255"/>
      <c r="G284" s="255"/>
      <c r="H284" s="255"/>
      <c r="I284" s="255"/>
      <c r="J284" s="255"/>
      <c r="K284" s="255"/>
      <c r="L284" s="255"/>
      <c r="M284" s="255"/>
      <c r="N284" s="255"/>
      <c r="O284" s="255"/>
      <c r="P284" s="255"/>
      <c r="Q284" s="255"/>
      <c r="R284" s="255"/>
      <c r="S284" s="255"/>
      <c r="T284" s="255"/>
      <c r="U284" s="255"/>
      <c r="V284" s="255"/>
      <c r="W284" s="255"/>
      <c r="X284" s="255"/>
      <c r="Y284" s="255"/>
      <c r="Z284" s="255"/>
    </row>
    <row r="285" spans="2:26" s="254" customFormat="1">
      <c r="B285" s="255"/>
      <c r="E285" s="255"/>
      <c r="F285" s="255"/>
      <c r="G285" s="255"/>
      <c r="H285" s="255"/>
      <c r="I285" s="255"/>
      <c r="J285" s="255"/>
      <c r="K285" s="255"/>
      <c r="L285" s="255"/>
      <c r="M285" s="255"/>
      <c r="N285" s="255"/>
      <c r="O285" s="255"/>
      <c r="P285" s="255"/>
      <c r="Q285" s="255"/>
      <c r="R285" s="255"/>
      <c r="S285" s="255"/>
      <c r="T285" s="255"/>
      <c r="U285" s="255"/>
      <c r="V285" s="255"/>
      <c r="W285" s="255"/>
      <c r="X285" s="255"/>
      <c r="Y285" s="255"/>
      <c r="Z285" s="255"/>
    </row>
    <row r="286" spans="2:26" s="254" customFormat="1">
      <c r="B286" s="255"/>
      <c r="E286" s="255"/>
      <c r="F286" s="255"/>
      <c r="G286" s="255"/>
      <c r="H286" s="255"/>
      <c r="I286" s="255"/>
      <c r="J286" s="255"/>
      <c r="K286" s="255"/>
      <c r="L286" s="255"/>
      <c r="M286" s="255"/>
      <c r="N286" s="255"/>
      <c r="O286" s="255"/>
      <c r="P286" s="255"/>
      <c r="Q286" s="255"/>
      <c r="R286" s="255"/>
      <c r="S286" s="255"/>
      <c r="T286" s="255"/>
      <c r="U286" s="255"/>
      <c r="V286" s="255"/>
      <c r="W286" s="255"/>
      <c r="X286" s="255"/>
      <c r="Y286" s="255"/>
      <c r="Z286" s="255"/>
    </row>
    <row r="287" spans="2:26" s="254" customFormat="1">
      <c r="B287" s="255"/>
      <c r="E287" s="255"/>
      <c r="F287" s="255"/>
      <c r="G287" s="255"/>
      <c r="H287" s="255"/>
      <c r="I287" s="255"/>
      <c r="J287" s="255"/>
      <c r="K287" s="255"/>
      <c r="L287" s="255"/>
      <c r="M287" s="255"/>
      <c r="N287" s="255"/>
      <c r="O287" s="255"/>
      <c r="P287" s="255"/>
      <c r="Q287" s="255"/>
      <c r="R287" s="255"/>
      <c r="S287" s="255"/>
      <c r="T287" s="255"/>
      <c r="U287" s="255"/>
      <c r="V287" s="255"/>
      <c r="W287" s="255"/>
      <c r="X287" s="255"/>
      <c r="Y287" s="255"/>
      <c r="Z287" s="255"/>
    </row>
    <row r="288" spans="2:26" s="254" customFormat="1">
      <c r="B288" s="255"/>
      <c r="E288" s="255"/>
      <c r="F288" s="255"/>
      <c r="G288" s="255"/>
      <c r="H288" s="255"/>
      <c r="I288" s="255"/>
      <c r="J288" s="255"/>
      <c r="K288" s="255"/>
      <c r="L288" s="255"/>
      <c r="M288" s="255"/>
      <c r="N288" s="255"/>
      <c r="O288" s="255"/>
      <c r="P288" s="255"/>
      <c r="Q288" s="255"/>
      <c r="R288" s="255"/>
      <c r="S288" s="255"/>
      <c r="T288" s="255"/>
      <c r="U288" s="255"/>
      <c r="V288" s="255"/>
      <c r="W288" s="255"/>
      <c r="X288" s="255"/>
      <c r="Y288" s="255"/>
      <c r="Z288" s="255"/>
    </row>
    <row r="289" spans="2:26" s="254" customFormat="1">
      <c r="B289" s="255"/>
      <c r="E289" s="255"/>
      <c r="F289" s="255"/>
      <c r="G289" s="255"/>
      <c r="H289" s="255"/>
      <c r="I289" s="255"/>
      <c r="J289" s="255"/>
      <c r="K289" s="255"/>
      <c r="L289" s="255"/>
      <c r="M289" s="255"/>
      <c r="N289" s="255"/>
      <c r="O289" s="255"/>
      <c r="P289" s="255"/>
      <c r="Q289" s="255"/>
      <c r="R289" s="255"/>
      <c r="S289" s="255"/>
      <c r="T289" s="255"/>
      <c r="U289" s="255"/>
      <c r="V289" s="255"/>
      <c r="W289" s="255"/>
      <c r="X289" s="255"/>
      <c r="Y289" s="255"/>
      <c r="Z289" s="255"/>
    </row>
    <row r="290" spans="2:26" s="254" customFormat="1">
      <c r="B290" s="255"/>
      <c r="E290" s="255"/>
      <c r="F290" s="255"/>
      <c r="G290" s="255"/>
      <c r="H290" s="255"/>
      <c r="I290" s="255"/>
      <c r="J290" s="255"/>
      <c r="K290" s="255"/>
      <c r="L290" s="255"/>
      <c r="M290" s="255"/>
      <c r="N290" s="255"/>
      <c r="O290" s="255"/>
      <c r="P290" s="255"/>
      <c r="Q290" s="255"/>
      <c r="R290" s="255"/>
      <c r="S290" s="255"/>
      <c r="T290" s="255"/>
      <c r="U290" s="255"/>
      <c r="V290" s="255"/>
      <c r="W290" s="255"/>
      <c r="X290" s="255"/>
      <c r="Y290" s="255"/>
      <c r="Z290" s="255"/>
    </row>
    <row r="291" spans="2:26" s="254" customFormat="1">
      <c r="B291" s="255"/>
      <c r="E291" s="255"/>
      <c r="F291" s="255"/>
      <c r="G291" s="255"/>
      <c r="H291" s="255"/>
      <c r="I291" s="255"/>
      <c r="J291" s="255"/>
      <c r="K291" s="255"/>
      <c r="L291" s="255"/>
      <c r="M291" s="255"/>
      <c r="N291" s="255"/>
      <c r="O291" s="255"/>
      <c r="P291" s="255"/>
      <c r="Q291" s="255"/>
      <c r="R291" s="255"/>
      <c r="S291" s="255"/>
      <c r="T291" s="255"/>
      <c r="U291" s="255"/>
      <c r="V291" s="255"/>
      <c r="W291" s="255"/>
      <c r="X291" s="255"/>
      <c r="Y291" s="255"/>
      <c r="Z291" s="255"/>
    </row>
    <row r="292" spans="2:26" s="254" customFormat="1">
      <c r="B292" s="255"/>
      <c r="E292" s="255"/>
      <c r="F292" s="255"/>
      <c r="G292" s="255"/>
      <c r="H292" s="255"/>
      <c r="I292" s="255"/>
      <c r="J292" s="255"/>
      <c r="K292" s="255"/>
      <c r="L292" s="255"/>
      <c r="M292" s="255"/>
      <c r="N292" s="255"/>
      <c r="O292" s="255"/>
      <c r="P292" s="255"/>
      <c r="Q292" s="255"/>
      <c r="R292" s="255"/>
      <c r="S292" s="255"/>
      <c r="T292" s="255"/>
      <c r="U292" s="255"/>
      <c r="V292" s="255"/>
      <c r="W292" s="255"/>
      <c r="X292" s="255"/>
      <c r="Y292" s="255"/>
      <c r="Z292" s="255"/>
    </row>
    <row r="293" spans="2:26" s="254" customFormat="1">
      <c r="B293" s="255"/>
      <c r="E293" s="255"/>
      <c r="F293" s="255"/>
      <c r="G293" s="255"/>
      <c r="H293" s="255"/>
      <c r="I293" s="255"/>
      <c r="J293" s="255"/>
      <c r="K293" s="255"/>
      <c r="L293" s="255"/>
      <c r="M293" s="255"/>
      <c r="N293" s="255"/>
      <c r="O293" s="255"/>
      <c r="P293" s="255"/>
      <c r="Q293" s="255"/>
      <c r="R293" s="255"/>
      <c r="S293" s="255"/>
      <c r="T293" s="255"/>
      <c r="U293" s="255"/>
      <c r="V293" s="255"/>
      <c r="W293" s="255"/>
      <c r="X293" s="255"/>
      <c r="Y293" s="255"/>
      <c r="Z293" s="255"/>
    </row>
    <row r="294" spans="2:26" s="254" customFormat="1">
      <c r="B294" s="255"/>
      <c r="E294" s="255"/>
      <c r="F294" s="255"/>
      <c r="G294" s="255"/>
      <c r="H294" s="255"/>
      <c r="I294" s="255"/>
      <c r="J294" s="255"/>
      <c r="K294" s="255"/>
      <c r="L294" s="255"/>
      <c r="M294" s="255"/>
      <c r="N294" s="255"/>
      <c r="O294" s="255"/>
      <c r="P294" s="255"/>
      <c r="Q294" s="255"/>
      <c r="R294" s="255"/>
      <c r="S294" s="255"/>
      <c r="T294" s="255"/>
      <c r="U294" s="255"/>
      <c r="V294" s="255"/>
      <c r="W294" s="255"/>
      <c r="X294" s="255"/>
      <c r="Y294" s="255"/>
      <c r="Z294" s="255"/>
    </row>
    <row r="295" spans="2:26" s="254" customFormat="1">
      <c r="B295" s="255"/>
      <c r="E295" s="255"/>
      <c r="F295" s="255"/>
      <c r="G295" s="255"/>
      <c r="H295" s="255"/>
      <c r="I295" s="255"/>
      <c r="J295" s="255"/>
      <c r="K295" s="255"/>
      <c r="L295" s="255"/>
      <c r="M295" s="255"/>
      <c r="N295" s="255"/>
      <c r="O295" s="255"/>
      <c r="P295" s="255"/>
      <c r="Q295" s="255"/>
      <c r="R295" s="255"/>
      <c r="S295" s="255"/>
      <c r="T295" s="255"/>
      <c r="U295" s="255"/>
      <c r="V295" s="255"/>
      <c r="W295" s="255"/>
      <c r="X295" s="255"/>
      <c r="Y295" s="255"/>
      <c r="Z295" s="255"/>
    </row>
    <row r="296" spans="2:26" s="254" customFormat="1">
      <c r="B296" s="255"/>
      <c r="E296" s="255"/>
      <c r="F296" s="255"/>
      <c r="G296" s="255"/>
      <c r="H296" s="255"/>
      <c r="I296" s="255"/>
      <c r="J296" s="255"/>
      <c r="K296" s="255"/>
      <c r="L296" s="255"/>
      <c r="M296" s="255"/>
      <c r="N296" s="255"/>
      <c r="O296" s="255"/>
      <c r="P296" s="255"/>
      <c r="Q296" s="255"/>
      <c r="R296" s="255"/>
      <c r="S296" s="255"/>
      <c r="T296" s="255"/>
      <c r="U296" s="255"/>
      <c r="V296" s="255"/>
      <c r="W296" s="255"/>
      <c r="X296" s="255"/>
      <c r="Y296" s="255"/>
      <c r="Z296" s="255"/>
    </row>
    <row r="297" spans="2:26" s="254" customFormat="1">
      <c r="B297" s="255"/>
      <c r="E297" s="255"/>
      <c r="F297" s="255"/>
      <c r="G297" s="255"/>
      <c r="H297" s="255"/>
      <c r="I297" s="255"/>
      <c r="J297" s="255"/>
      <c r="K297" s="255"/>
      <c r="L297" s="255"/>
      <c r="M297" s="255"/>
      <c r="N297" s="255"/>
      <c r="O297" s="255"/>
      <c r="P297" s="255"/>
      <c r="Q297" s="255"/>
      <c r="R297" s="255"/>
      <c r="S297" s="255"/>
      <c r="T297" s="255"/>
      <c r="U297" s="255"/>
      <c r="V297" s="255"/>
      <c r="W297" s="255"/>
      <c r="X297" s="255"/>
      <c r="Y297" s="255"/>
      <c r="Z297" s="255"/>
    </row>
    <row r="298" spans="2:26" s="254" customFormat="1">
      <c r="B298" s="255"/>
      <c r="E298" s="255"/>
      <c r="F298" s="255"/>
      <c r="G298" s="255"/>
      <c r="H298" s="255"/>
      <c r="I298" s="255"/>
      <c r="J298" s="255"/>
      <c r="K298" s="255"/>
      <c r="L298" s="255"/>
      <c r="M298" s="255"/>
      <c r="N298" s="255"/>
      <c r="O298" s="255"/>
      <c r="P298" s="255"/>
      <c r="Q298" s="255"/>
      <c r="R298" s="255"/>
      <c r="S298" s="255"/>
      <c r="T298" s="255"/>
      <c r="U298" s="255"/>
      <c r="V298" s="255"/>
      <c r="W298" s="255"/>
      <c r="X298" s="255"/>
      <c r="Y298" s="255"/>
      <c r="Z298" s="255"/>
    </row>
    <row r="299" spans="2:26" s="254" customFormat="1">
      <c r="B299" s="255"/>
      <c r="E299" s="255"/>
      <c r="F299" s="255"/>
      <c r="G299" s="255"/>
      <c r="H299" s="255"/>
      <c r="I299" s="255"/>
      <c r="J299" s="255"/>
      <c r="K299" s="255"/>
      <c r="L299" s="255"/>
      <c r="M299" s="255"/>
      <c r="N299" s="255"/>
      <c r="O299" s="255"/>
      <c r="P299" s="255"/>
      <c r="Q299" s="255"/>
      <c r="R299" s="255"/>
      <c r="S299" s="255"/>
      <c r="T299" s="255"/>
      <c r="U299" s="255"/>
      <c r="V299" s="255"/>
      <c r="W299" s="255"/>
      <c r="X299" s="255"/>
      <c r="Y299" s="255"/>
      <c r="Z299" s="255"/>
    </row>
    <row r="300" spans="2:26" s="254" customFormat="1">
      <c r="B300" s="255"/>
      <c r="E300" s="255"/>
      <c r="F300" s="255"/>
      <c r="G300" s="255"/>
      <c r="H300" s="255"/>
      <c r="I300" s="255"/>
      <c r="J300" s="255"/>
      <c r="K300" s="255"/>
      <c r="L300" s="255"/>
      <c r="M300" s="255"/>
      <c r="N300" s="255"/>
      <c r="O300" s="255"/>
      <c r="P300" s="255"/>
      <c r="Q300" s="255"/>
      <c r="R300" s="255"/>
      <c r="S300" s="255"/>
      <c r="T300" s="255"/>
      <c r="U300" s="255"/>
      <c r="V300" s="255"/>
      <c r="W300" s="255"/>
      <c r="X300" s="255"/>
      <c r="Y300" s="255"/>
      <c r="Z300" s="255"/>
    </row>
    <row r="301" spans="2:26" s="254" customFormat="1">
      <c r="B301" s="255"/>
      <c r="E301" s="255"/>
      <c r="F301" s="255"/>
      <c r="G301" s="255"/>
      <c r="H301" s="255"/>
      <c r="I301" s="255"/>
      <c r="J301" s="255"/>
      <c r="K301" s="255"/>
      <c r="L301" s="255"/>
      <c r="M301" s="255"/>
      <c r="N301" s="255"/>
      <c r="O301" s="255"/>
      <c r="P301" s="255"/>
      <c r="Q301" s="255"/>
      <c r="R301" s="255"/>
      <c r="S301" s="255"/>
      <c r="T301" s="255"/>
      <c r="U301" s="255"/>
      <c r="V301" s="255"/>
      <c r="W301" s="255"/>
      <c r="X301" s="255"/>
      <c r="Y301" s="255"/>
      <c r="Z301" s="255"/>
    </row>
    <row r="302" spans="2:26" s="254" customFormat="1">
      <c r="B302" s="255"/>
      <c r="E302" s="255"/>
      <c r="F302" s="255"/>
      <c r="G302" s="255"/>
      <c r="H302" s="255"/>
      <c r="I302" s="255"/>
      <c r="J302" s="255"/>
      <c r="K302" s="255"/>
      <c r="L302" s="255"/>
      <c r="M302" s="255"/>
      <c r="N302" s="255"/>
      <c r="O302" s="255"/>
      <c r="P302" s="255"/>
      <c r="Q302" s="255"/>
      <c r="R302" s="255"/>
      <c r="S302" s="255"/>
      <c r="T302" s="255"/>
      <c r="U302" s="255"/>
      <c r="V302" s="255"/>
      <c r="W302" s="255"/>
      <c r="X302" s="255"/>
      <c r="Y302" s="255"/>
      <c r="Z302" s="255"/>
    </row>
    <row r="303" spans="2:26" s="254" customFormat="1">
      <c r="B303" s="255"/>
      <c r="E303" s="255"/>
      <c r="F303" s="255"/>
      <c r="G303" s="255"/>
      <c r="H303" s="255"/>
      <c r="I303" s="255"/>
      <c r="J303" s="255"/>
      <c r="K303" s="255"/>
      <c r="L303" s="255"/>
      <c r="M303" s="255"/>
      <c r="N303" s="255"/>
      <c r="O303" s="255"/>
      <c r="P303" s="255"/>
      <c r="Q303" s="255"/>
      <c r="R303" s="255"/>
      <c r="S303" s="255"/>
      <c r="T303" s="255"/>
      <c r="U303" s="255"/>
      <c r="V303" s="255"/>
      <c r="W303" s="255"/>
      <c r="X303" s="255"/>
      <c r="Y303" s="255"/>
      <c r="Z303" s="255"/>
    </row>
    <row r="304" spans="2:26" s="254" customFormat="1">
      <c r="B304" s="255"/>
      <c r="E304" s="255"/>
      <c r="F304" s="255"/>
      <c r="G304" s="255"/>
      <c r="H304" s="255"/>
      <c r="I304" s="255"/>
      <c r="J304" s="255"/>
      <c r="K304" s="255"/>
      <c r="L304" s="255"/>
      <c r="M304" s="255"/>
      <c r="N304" s="255"/>
      <c r="O304" s="255"/>
      <c r="P304" s="255"/>
      <c r="Q304" s="255"/>
      <c r="R304" s="255"/>
      <c r="S304" s="255"/>
      <c r="T304" s="255"/>
      <c r="U304" s="255"/>
      <c r="V304" s="255"/>
      <c r="W304" s="255"/>
      <c r="X304" s="255"/>
      <c r="Y304" s="255"/>
      <c r="Z304" s="255"/>
    </row>
    <row r="305" spans="2:26" s="254" customFormat="1">
      <c r="B305" s="255"/>
      <c r="E305" s="255"/>
      <c r="F305" s="255"/>
      <c r="G305" s="255"/>
      <c r="H305" s="255"/>
      <c r="I305" s="255"/>
      <c r="J305" s="255"/>
      <c r="K305" s="255"/>
      <c r="L305" s="255"/>
      <c r="M305" s="255"/>
      <c r="N305" s="255"/>
      <c r="O305" s="255"/>
      <c r="P305" s="255"/>
      <c r="Q305" s="255"/>
      <c r="R305" s="255"/>
      <c r="S305" s="255"/>
      <c r="T305" s="255"/>
      <c r="U305" s="255"/>
      <c r="V305" s="255"/>
      <c r="W305" s="255"/>
      <c r="X305" s="255"/>
      <c r="Y305" s="255"/>
      <c r="Z305" s="255"/>
    </row>
    <row r="306" spans="2:26" s="254" customFormat="1">
      <c r="B306" s="255"/>
      <c r="E306" s="255"/>
      <c r="F306" s="255"/>
      <c r="G306" s="255"/>
      <c r="H306" s="255"/>
      <c r="I306" s="255"/>
      <c r="J306" s="255"/>
      <c r="K306" s="255"/>
      <c r="L306" s="255"/>
      <c r="M306" s="255"/>
      <c r="N306" s="255"/>
      <c r="O306" s="255"/>
      <c r="P306" s="255"/>
      <c r="Q306" s="255"/>
      <c r="R306" s="255"/>
      <c r="S306" s="255"/>
      <c r="T306" s="255"/>
      <c r="U306" s="255"/>
      <c r="V306" s="255"/>
      <c r="W306" s="255"/>
      <c r="X306" s="255"/>
      <c r="Y306" s="255"/>
      <c r="Z306" s="255"/>
    </row>
    <row r="307" spans="2:26" s="254" customFormat="1">
      <c r="B307" s="255"/>
      <c r="E307" s="255"/>
      <c r="F307" s="255"/>
      <c r="G307" s="255"/>
      <c r="H307" s="255"/>
      <c r="I307" s="255"/>
      <c r="J307" s="255"/>
      <c r="K307" s="255"/>
      <c r="L307" s="255"/>
      <c r="M307" s="255"/>
      <c r="N307" s="255"/>
      <c r="O307" s="255"/>
      <c r="P307" s="255"/>
      <c r="Q307" s="255"/>
      <c r="R307" s="255"/>
      <c r="S307" s="255"/>
      <c r="T307" s="255"/>
      <c r="U307" s="255"/>
      <c r="V307" s="255"/>
      <c r="W307" s="255"/>
      <c r="X307" s="255"/>
      <c r="Y307" s="255"/>
      <c r="Z307" s="255"/>
    </row>
    <row r="308" spans="2:26" s="254" customFormat="1">
      <c r="B308" s="255"/>
      <c r="E308" s="255"/>
      <c r="F308" s="255"/>
      <c r="G308" s="255"/>
      <c r="H308" s="255"/>
      <c r="I308" s="255"/>
      <c r="J308" s="255"/>
      <c r="K308" s="255"/>
      <c r="L308" s="255"/>
      <c r="M308" s="255"/>
      <c r="N308" s="255"/>
      <c r="O308" s="255"/>
      <c r="P308" s="255"/>
      <c r="Q308" s="255"/>
      <c r="R308" s="255"/>
      <c r="S308" s="255"/>
      <c r="T308" s="255"/>
      <c r="U308" s="255"/>
      <c r="V308" s="255"/>
      <c r="W308" s="255"/>
      <c r="X308" s="255"/>
      <c r="Y308" s="255"/>
      <c r="Z308" s="255"/>
    </row>
    <row r="309" spans="2:26" s="254" customFormat="1">
      <c r="B309" s="255"/>
      <c r="E309" s="255"/>
      <c r="F309" s="255"/>
      <c r="G309" s="255"/>
      <c r="H309" s="255"/>
      <c r="I309" s="255"/>
      <c r="J309" s="255"/>
      <c r="K309" s="255"/>
      <c r="L309" s="255"/>
      <c r="M309" s="255"/>
      <c r="N309" s="255"/>
      <c r="O309" s="255"/>
      <c r="P309" s="255"/>
      <c r="Q309" s="255"/>
      <c r="R309" s="255"/>
      <c r="S309" s="255"/>
      <c r="T309" s="255"/>
      <c r="U309" s="255"/>
      <c r="V309" s="255"/>
      <c r="W309" s="255"/>
      <c r="X309" s="255"/>
      <c r="Y309" s="255"/>
      <c r="Z309" s="255"/>
    </row>
    <row r="310" spans="2:26" s="254" customFormat="1">
      <c r="B310" s="255"/>
      <c r="E310" s="255"/>
      <c r="F310" s="255"/>
      <c r="G310" s="255"/>
      <c r="H310" s="255"/>
      <c r="I310" s="255"/>
      <c r="J310" s="255"/>
      <c r="K310" s="255"/>
      <c r="L310" s="255"/>
      <c r="M310" s="255"/>
      <c r="N310" s="255"/>
      <c r="O310" s="255"/>
      <c r="P310" s="255"/>
      <c r="Q310" s="255"/>
      <c r="R310" s="255"/>
      <c r="S310" s="255"/>
      <c r="T310" s="255"/>
      <c r="U310" s="255"/>
      <c r="V310" s="255"/>
      <c r="W310" s="255"/>
      <c r="X310" s="255"/>
      <c r="Y310" s="255"/>
      <c r="Z310" s="255"/>
    </row>
    <row r="311" spans="2:26" s="254" customFormat="1">
      <c r="B311" s="255"/>
      <c r="E311" s="255"/>
      <c r="F311" s="255"/>
      <c r="G311" s="255"/>
      <c r="H311" s="255"/>
      <c r="I311" s="255"/>
      <c r="J311" s="255"/>
      <c r="K311" s="255"/>
      <c r="L311" s="255"/>
      <c r="M311" s="255"/>
      <c r="N311" s="255"/>
      <c r="O311" s="255"/>
      <c r="P311" s="255"/>
      <c r="Q311" s="255"/>
      <c r="R311" s="255"/>
      <c r="S311" s="255"/>
      <c r="T311" s="255"/>
      <c r="U311" s="255"/>
      <c r="V311" s="255"/>
      <c r="W311" s="255"/>
      <c r="X311" s="255"/>
      <c r="Y311" s="255"/>
      <c r="Z311" s="255"/>
    </row>
    <row r="312" spans="2:26" s="254" customFormat="1">
      <c r="B312" s="255"/>
      <c r="E312" s="255"/>
      <c r="F312" s="255"/>
      <c r="G312" s="255"/>
      <c r="H312" s="255"/>
      <c r="I312" s="255"/>
      <c r="J312" s="255"/>
      <c r="K312" s="255"/>
      <c r="L312" s="255"/>
      <c r="M312" s="255"/>
      <c r="N312" s="255"/>
      <c r="O312" s="255"/>
      <c r="P312" s="255"/>
      <c r="Q312" s="255"/>
      <c r="R312" s="255"/>
      <c r="S312" s="255"/>
      <c r="T312" s="255"/>
      <c r="U312" s="255"/>
      <c r="V312" s="255"/>
      <c r="W312" s="255"/>
      <c r="X312" s="255"/>
      <c r="Y312" s="255"/>
      <c r="Z312" s="255"/>
    </row>
    <row r="313" spans="2:26" s="254" customFormat="1">
      <c r="B313" s="255"/>
      <c r="E313" s="255"/>
      <c r="F313" s="255"/>
      <c r="G313" s="255"/>
      <c r="H313" s="255"/>
      <c r="I313" s="255"/>
      <c r="J313" s="255"/>
      <c r="K313" s="255"/>
      <c r="L313" s="255"/>
      <c r="M313" s="255"/>
      <c r="N313" s="255"/>
      <c r="O313" s="255"/>
      <c r="P313" s="255"/>
      <c r="Q313" s="255"/>
      <c r="R313" s="255"/>
      <c r="S313" s="255"/>
      <c r="T313" s="255"/>
      <c r="U313" s="255"/>
      <c r="V313" s="255"/>
      <c r="W313" s="255"/>
      <c r="X313" s="255"/>
      <c r="Y313" s="255"/>
      <c r="Z313" s="255"/>
    </row>
    <row r="314" spans="2:26" s="254" customFormat="1">
      <c r="B314" s="255"/>
      <c r="E314" s="255"/>
      <c r="F314" s="255"/>
      <c r="G314" s="255"/>
      <c r="H314" s="255"/>
      <c r="I314" s="255"/>
      <c r="J314" s="255"/>
      <c r="K314" s="255"/>
      <c r="L314" s="255"/>
      <c r="M314" s="255"/>
      <c r="N314" s="255"/>
      <c r="O314" s="255"/>
      <c r="P314" s="255"/>
      <c r="Q314" s="255"/>
      <c r="R314" s="255"/>
      <c r="S314" s="255"/>
      <c r="T314" s="255"/>
      <c r="U314" s="255"/>
      <c r="V314" s="255"/>
      <c r="W314" s="255"/>
      <c r="X314" s="255"/>
      <c r="Y314" s="255"/>
      <c r="Z314" s="255"/>
    </row>
    <row r="315" spans="2:26" s="254" customFormat="1">
      <c r="B315" s="255"/>
      <c r="E315" s="255"/>
      <c r="F315" s="255"/>
      <c r="G315" s="255"/>
      <c r="H315" s="255"/>
      <c r="I315" s="255"/>
      <c r="J315" s="255"/>
      <c r="K315" s="255"/>
      <c r="L315" s="255"/>
      <c r="M315" s="255"/>
      <c r="N315" s="255"/>
      <c r="O315" s="255"/>
      <c r="P315" s="255"/>
      <c r="Q315" s="255"/>
      <c r="R315" s="255"/>
      <c r="S315" s="255"/>
      <c r="T315" s="255"/>
      <c r="U315" s="255"/>
      <c r="V315" s="255"/>
      <c r="W315" s="255"/>
      <c r="X315" s="255"/>
      <c r="Y315" s="255"/>
      <c r="Z315" s="255"/>
    </row>
    <row r="316" spans="2:26" s="254" customFormat="1">
      <c r="B316" s="255"/>
      <c r="E316" s="255"/>
      <c r="F316" s="255"/>
      <c r="G316" s="255"/>
      <c r="H316" s="255"/>
      <c r="I316" s="255"/>
      <c r="J316" s="255"/>
      <c r="K316" s="255"/>
      <c r="L316" s="255"/>
      <c r="M316" s="255"/>
      <c r="N316" s="255"/>
      <c r="O316" s="255"/>
      <c r="P316" s="255"/>
      <c r="Q316" s="255"/>
      <c r="R316" s="255"/>
      <c r="S316" s="255"/>
      <c r="T316" s="255"/>
      <c r="U316" s="255"/>
      <c r="V316" s="255"/>
      <c r="W316" s="255"/>
      <c r="X316" s="255"/>
      <c r="Y316" s="255"/>
      <c r="Z316" s="255"/>
    </row>
    <row r="317" spans="2:26" s="254" customFormat="1">
      <c r="B317" s="255"/>
      <c r="E317" s="255"/>
      <c r="F317" s="255"/>
      <c r="G317" s="255"/>
      <c r="H317" s="255"/>
      <c r="I317" s="255"/>
      <c r="J317" s="255"/>
      <c r="K317" s="255"/>
      <c r="L317" s="255"/>
      <c r="M317" s="255"/>
      <c r="N317" s="255"/>
      <c r="O317" s="255"/>
      <c r="P317" s="255"/>
      <c r="Q317" s="255"/>
      <c r="R317" s="255"/>
      <c r="S317" s="255"/>
      <c r="T317" s="255"/>
      <c r="U317" s="255"/>
      <c r="V317" s="255"/>
      <c r="W317" s="255"/>
      <c r="X317" s="255"/>
      <c r="Y317" s="255"/>
      <c r="Z317" s="255"/>
    </row>
    <row r="318" spans="2:26" s="254" customFormat="1">
      <c r="B318" s="255"/>
      <c r="E318" s="255"/>
      <c r="F318" s="255"/>
      <c r="G318" s="255"/>
      <c r="H318" s="255"/>
      <c r="I318" s="255"/>
      <c r="J318" s="255"/>
      <c r="K318" s="255"/>
      <c r="L318" s="255"/>
      <c r="M318" s="255"/>
      <c r="N318" s="255"/>
      <c r="O318" s="255"/>
      <c r="P318" s="255"/>
      <c r="Q318" s="255"/>
      <c r="R318" s="255"/>
      <c r="S318" s="255"/>
      <c r="T318" s="255"/>
      <c r="U318" s="255"/>
      <c r="V318" s="255"/>
      <c r="W318" s="255"/>
      <c r="X318" s="255"/>
      <c r="Y318" s="255"/>
      <c r="Z318" s="255"/>
    </row>
    <row r="319" spans="2:26" s="254" customFormat="1">
      <c r="B319" s="255"/>
      <c r="D319" s="47"/>
      <c r="E319" s="91"/>
      <c r="F319" s="91"/>
      <c r="G319" s="91"/>
      <c r="H319" s="91"/>
      <c r="I319" s="91"/>
      <c r="J319" s="91"/>
      <c r="K319" s="91"/>
      <c r="L319" s="91"/>
      <c r="M319" s="91"/>
      <c r="N319" s="91"/>
      <c r="O319" s="91"/>
      <c r="P319" s="91"/>
      <c r="Q319" s="91"/>
      <c r="R319" s="91"/>
      <c r="S319" s="91"/>
      <c r="T319" s="91"/>
      <c r="U319" s="91"/>
      <c r="V319" s="91"/>
      <c r="W319" s="91"/>
      <c r="X319" s="91"/>
      <c r="Y319" s="91"/>
      <c r="Z319" s="91"/>
    </row>
    <row r="320" spans="2:26" s="254" customFormat="1">
      <c r="B320" s="255"/>
      <c r="D320" s="47"/>
      <c r="E320" s="91"/>
      <c r="F320" s="91"/>
      <c r="G320" s="91"/>
      <c r="H320" s="91"/>
      <c r="I320" s="91"/>
      <c r="J320" s="91"/>
      <c r="K320" s="91"/>
      <c r="L320" s="91"/>
      <c r="M320" s="91"/>
      <c r="N320" s="91"/>
      <c r="O320" s="91"/>
      <c r="P320" s="91"/>
      <c r="Q320" s="91"/>
      <c r="R320" s="91"/>
      <c r="S320" s="91"/>
      <c r="T320" s="91"/>
      <c r="U320" s="91"/>
      <c r="V320" s="91"/>
      <c r="W320" s="91"/>
      <c r="X320" s="91"/>
      <c r="Y320" s="91"/>
      <c r="Z320" s="91"/>
    </row>
    <row r="321" spans="2:26" s="254" customFormat="1">
      <c r="B321" s="255"/>
      <c r="D321" s="47"/>
      <c r="E321" s="91"/>
      <c r="F321" s="91"/>
      <c r="G321" s="91"/>
      <c r="H321" s="91"/>
      <c r="I321" s="91"/>
      <c r="J321" s="91"/>
      <c r="K321" s="91"/>
      <c r="L321" s="91"/>
      <c r="M321" s="91"/>
      <c r="N321" s="91"/>
      <c r="O321" s="91"/>
      <c r="P321" s="91"/>
      <c r="Q321" s="91"/>
      <c r="R321" s="91"/>
      <c r="S321" s="91"/>
      <c r="T321" s="91"/>
      <c r="U321" s="91"/>
      <c r="V321" s="91"/>
      <c r="W321" s="91"/>
      <c r="X321" s="91"/>
      <c r="Y321" s="91"/>
      <c r="Z321" s="91"/>
    </row>
    <row r="322" spans="2:26" s="254" customFormat="1">
      <c r="B322" s="255"/>
      <c r="D322" s="47"/>
      <c r="E322" s="91"/>
      <c r="F322" s="91"/>
      <c r="G322" s="91"/>
      <c r="H322" s="91"/>
      <c r="I322" s="91"/>
      <c r="J322" s="91"/>
      <c r="K322" s="91"/>
      <c r="L322" s="91"/>
      <c r="M322" s="91"/>
      <c r="N322" s="91"/>
      <c r="O322" s="91"/>
      <c r="P322" s="91"/>
      <c r="Q322" s="91"/>
      <c r="R322" s="91"/>
      <c r="S322" s="91"/>
      <c r="T322" s="91"/>
      <c r="U322" s="91"/>
      <c r="V322" s="91"/>
      <c r="W322" s="91"/>
      <c r="X322" s="91"/>
      <c r="Y322" s="91"/>
      <c r="Z322" s="91"/>
    </row>
    <row r="323" spans="2:26" s="254" customFormat="1">
      <c r="B323" s="255"/>
      <c r="D323" s="47"/>
      <c r="E323" s="91"/>
      <c r="F323" s="91"/>
      <c r="G323" s="91"/>
      <c r="H323" s="91"/>
      <c r="I323" s="91"/>
      <c r="J323" s="91"/>
      <c r="K323" s="91"/>
      <c r="L323" s="91"/>
      <c r="M323" s="91"/>
      <c r="N323" s="91"/>
      <c r="O323" s="91"/>
      <c r="P323" s="91"/>
      <c r="Q323" s="91"/>
      <c r="R323" s="91"/>
      <c r="S323" s="91"/>
      <c r="T323" s="91"/>
      <c r="U323" s="91"/>
      <c r="V323" s="91"/>
      <c r="W323" s="91"/>
      <c r="X323" s="91"/>
      <c r="Y323" s="91"/>
      <c r="Z323" s="91"/>
    </row>
    <row r="324" spans="2:26" s="254" customFormat="1">
      <c r="B324" s="255"/>
      <c r="D324" s="47"/>
      <c r="E324" s="91"/>
      <c r="F324" s="91"/>
      <c r="G324" s="91"/>
      <c r="H324" s="91"/>
      <c r="I324" s="91"/>
      <c r="J324" s="91"/>
      <c r="K324" s="91"/>
      <c r="L324" s="91"/>
      <c r="M324" s="91"/>
      <c r="N324" s="91"/>
      <c r="O324" s="91"/>
      <c r="P324" s="91"/>
      <c r="Q324" s="91"/>
      <c r="R324" s="91"/>
      <c r="S324" s="91"/>
      <c r="T324" s="91"/>
      <c r="U324" s="91"/>
      <c r="V324" s="91"/>
      <c r="W324" s="91"/>
      <c r="X324" s="91"/>
      <c r="Y324" s="91"/>
      <c r="Z324" s="91"/>
    </row>
    <row r="325" spans="2:26" s="254" customFormat="1">
      <c r="B325" s="255"/>
      <c r="D325" s="47"/>
      <c r="E325" s="91"/>
      <c r="F325" s="91"/>
      <c r="G325" s="91"/>
      <c r="H325" s="91"/>
      <c r="I325" s="91"/>
      <c r="J325" s="91"/>
      <c r="K325" s="91"/>
      <c r="L325" s="91"/>
      <c r="M325" s="91"/>
      <c r="N325" s="91"/>
      <c r="O325" s="91"/>
      <c r="P325" s="91"/>
      <c r="Q325" s="91"/>
      <c r="R325" s="91"/>
      <c r="S325" s="91"/>
      <c r="T325" s="91"/>
      <c r="U325" s="91"/>
      <c r="V325" s="91"/>
      <c r="W325" s="91"/>
      <c r="X325" s="91"/>
      <c r="Y325" s="91"/>
      <c r="Z325" s="91"/>
    </row>
    <row r="326" spans="2:26" s="254" customFormat="1">
      <c r="B326" s="255"/>
      <c r="D326" s="47"/>
      <c r="E326" s="91"/>
      <c r="F326" s="91"/>
      <c r="G326" s="91"/>
      <c r="H326" s="91"/>
      <c r="I326" s="91"/>
      <c r="J326" s="91"/>
      <c r="K326" s="91"/>
      <c r="L326" s="91"/>
      <c r="M326" s="91"/>
      <c r="N326" s="91"/>
      <c r="O326" s="91"/>
      <c r="P326" s="91"/>
      <c r="Q326" s="91"/>
      <c r="R326" s="91"/>
      <c r="S326" s="91"/>
      <c r="T326" s="91"/>
      <c r="U326" s="91"/>
      <c r="V326" s="91"/>
      <c r="W326" s="91"/>
      <c r="X326" s="91"/>
      <c r="Y326" s="91"/>
      <c r="Z326" s="91"/>
    </row>
    <row r="327" spans="2:26" s="254" customFormat="1">
      <c r="B327" s="255"/>
      <c r="D327" s="47"/>
      <c r="E327" s="91"/>
      <c r="F327" s="91"/>
      <c r="G327" s="91"/>
      <c r="H327" s="91"/>
      <c r="I327" s="91"/>
      <c r="J327" s="91"/>
      <c r="K327" s="91"/>
      <c r="L327" s="91"/>
      <c r="M327" s="91"/>
      <c r="N327" s="91"/>
      <c r="O327" s="91"/>
      <c r="P327" s="91"/>
      <c r="Q327" s="91"/>
      <c r="R327" s="91"/>
      <c r="S327" s="91"/>
      <c r="T327" s="91"/>
      <c r="U327" s="91"/>
      <c r="V327" s="91"/>
      <c r="W327" s="91"/>
      <c r="X327" s="91"/>
      <c r="Y327" s="91"/>
      <c r="Z327" s="91"/>
    </row>
    <row r="328" spans="2:26" s="254" customFormat="1">
      <c r="B328" s="255"/>
      <c r="D328" s="47"/>
      <c r="E328" s="91"/>
      <c r="F328" s="91"/>
      <c r="G328" s="91"/>
      <c r="H328" s="91"/>
      <c r="I328" s="91"/>
      <c r="J328" s="91"/>
      <c r="K328" s="91"/>
      <c r="L328" s="91"/>
      <c r="M328" s="91"/>
      <c r="N328" s="91"/>
      <c r="O328" s="91"/>
      <c r="P328" s="91"/>
      <c r="Q328" s="91"/>
      <c r="R328" s="91"/>
      <c r="S328" s="91"/>
      <c r="T328" s="91"/>
      <c r="U328" s="91"/>
      <c r="V328" s="91"/>
      <c r="W328" s="91"/>
      <c r="X328" s="91"/>
      <c r="Y328" s="91"/>
      <c r="Z328" s="91"/>
    </row>
    <row r="329" spans="2:26" s="254" customFormat="1">
      <c r="B329" s="255"/>
      <c r="D329" s="47"/>
      <c r="E329" s="91"/>
      <c r="F329" s="91"/>
      <c r="G329" s="91"/>
      <c r="H329" s="91"/>
      <c r="I329" s="91"/>
      <c r="J329" s="91"/>
      <c r="K329" s="91"/>
      <c r="L329" s="91"/>
      <c r="M329" s="91"/>
      <c r="N329" s="91"/>
      <c r="O329" s="91"/>
      <c r="P329" s="91"/>
      <c r="Q329" s="91"/>
      <c r="R329" s="91"/>
      <c r="S329" s="91"/>
      <c r="T329" s="91"/>
      <c r="U329" s="91"/>
      <c r="V329" s="91"/>
      <c r="W329" s="91"/>
      <c r="X329" s="91"/>
      <c r="Y329" s="91"/>
      <c r="Z329" s="91"/>
    </row>
    <row r="330" spans="2:26" s="254" customFormat="1">
      <c r="B330" s="255"/>
      <c r="D330" s="47"/>
      <c r="E330" s="91"/>
      <c r="F330" s="91"/>
      <c r="G330" s="91"/>
      <c r="H330" s="91"/>
      <c r="I330" s="91"/>
      <c r="J330" s="91"/>
      <c r="K330" s="91"/>
      <c r="L330" s="91"/>
      <c r="M330" s="91"/>
      <c r="N330" s="91"/>
      <c r="O330" s="91"/>
      <c r="P330" s="91"/>
      <c r="Q330" s="91"/>
      <c r="R330" s="91"/>
      <c r="S330" s="91"/>
      <c r="T330" s="91"/>
      <c r="U330" s="91"/>
      <c r="V330" s="91"/>
      <c r="W330" s="91"/>
      <c r="X330" s="91"/>
      <c r="Y330" s="91"/>
      <c r="Z330" s="91"/>
    </row>
    <row r="331" spans="2:26" s="254" customFormat="1">
      <c r="B331" s="255"/>
      <c r="D331" s="47"/>
      <c r="E331" s="91"/>
      <c r="F331" s="91"/>
      <c r="G331" s="91"/>
      <c r="H331" s="91"/>
      <c r="I331" s="91"/>
      <c r="J331" s="91"/>
      <c r="K331" s="91"/>
      <c r="L331" s="91"/>
      <c r="M331" s="91"/>
      <c r="N331" s="91"/>
      <c r="O331" s="91"/>
      <c r="P331" s="91"/>
      <c r="Q331" s="91"/>
      <c r="R331" s="91"/>
      <c r="S331" s="91"/>
      <c r="T331" s="91"/>
      <c r="U331" s="91"/>
      <c r="V331" s="91"/>
      <c r="W331" s="91"/>
      <c r="X331" s="91"/>
      <c r="Y331" s="91"/>
      <c r="Z331" s="91"/>
    </row>
    <row r="332" spans="2:26" s="254" customFormat="1">
      <c r="B332" s="255"/>
      <c r="D332" s="47"/>
      <c r="E332" s="91"/>
      <c r="F332" s="91"/>
      <c r="G332" s="91"/>
      <c r="H332" s="91"/>
      <c r="I332" s="91"/>
      <c r="J332" s="91"/>
      <c r="K332" s="91"/>
      <c r="L332" s="91"/>
      <c r="M332" s="91"/>
      <c r="N332" s="91"/>
      <c r="O332" s="91"/>
      <c r="P332" s="91"/>
      <c r="Q332" s="91"/>
      <c r="R332" s="91"/>
      <c r="S332" s="91"/>
      <c r="T332" s="91"/>
      <c r="U332" s="91"/>
      <c r="V332" s="91"/>
      <c r="W332" s="91"/>
      <c r="X332" s="91"/>
      <c r="Y332" s="91"/>
      <c r="Z332" s="91"/>
    </row>
    <row r="333" spans="2:26" s="254" customFormat="1">
      <c r="B333" s="255"/>
      <c r="D333" s="47"/>
      <c r="E333" s="91"/>
      <c r="F333" s="91"/>
      <c r="G333" s="91"/>
      <c r="H333" s="91"/>
      <c r="I333" s="91"/>
      <c r="J333" s="91"/>
      <c r="K333" s="91"/>
      <c r="L333" s="91"/>
      <c r="M333" s="91"/>
      <c r="N333" s="91"/>
      <c r="O333" s="91"/>
      <c r="P333" s="91"/>
      <c r="Q333" s="91"/>
      <c r="R333" s="91"/>
      <c r="S333" s="91"/>
      <c r="T333" s="91"/>
      <c r="U333" s="91"/>
      <c r="V333" s="91"/>
      <c r="W333" s="91"/>
      <c r="X333" s="91"/>
      <c r="Y333" s="91"/>
      <c r="Z333" s="91"/>
    </row>
    <row r="334" spans="2:26" s="254" customFormat="1">
      <c r="B334" s="255"/>
      <c r="D334" s="47"/>
      <c r="E334" s="91"/>
      <c r="F334" s="91"/>
      <c r="G334" s="91"/>
      <c r="H334" s="91"/>
      <c r="I334" s="91"/>
      <c r="J334" s="91"/>
      <c r="K334" s="91"/>
      <c r="L334" s="91"/>
      <c r="M334" s="91"/>
      <c r="N334" s="91"/>
      <c r="O334" s="91"/>
      <c r="P334" s="91"/>
      <c r="Q334" s="91"/>
      <c r="R334" s="91"/>
      <c r="S334" s="91"/>
      <c r="T334" s="91"/>
      <c r="U334" s="91"/>
      <c r="V334" s="91"/>
      <c r="W334" s="91"/>
      <c r="X334" s="91"/>
      <c r="Y334" s="91"/>
      <c r="Z334" s="91"/>
    </row>
    <row r="335" spans="2:26" s="254" customFormat="1">
      <c r="B335" s="255"/>
      <c r="D335" s="47"/>
      <c r="E335" s="91"/>
      <c r="F335" s="91"/>
      <c r="G335" s="91"/>
      <c r="H335" s="91"/>
      <c r="I335" s="91"/>
      <c r="J335" s="91"/>
      <c r="K335" s="91"/>
      <c r="L335" s="91"/>
      <c r="M335" s="91"/>
      <c r="N335" s="91"/>
      <c r="O335" s="91"/>
      <c r="P335" s="91"/>
      <c r="Q335" s="91"/>
      <c r="R335" s="91"/>
      <c r="S335" s="91"/>
      <c r="T335" s="91"/>
      <c r="U335" s="91"/>
      <c r="V335" s="91"/>
      <c r="W335" s="91"/>
      <c r="X335" s="91"/>
      <c r="Y335" s="91"/>
      <c r="Z335" s="91"/>
    </row>
    <row r="336" spans="2:26" s="254" customFormat="1">
      <c r="B336" s="255"/>
      <c r="D336" s="47"/>
      <c r="E336" s="91"/>
      <c r="F336" s="91"/>
      <c r="G336" s="91"/>
      <c r="H336" s="91"/>
      <c r="I336" s="91"/>
      <c r="J336" s="91"/>
      <c r="K336" s="91"/>
      <c r="L336" s="91"/>
      <c r="M336" s="91"/>
      <c r="N336" s="91"/>
      <c r="O336" s="91"/>
      <c r="P336" s="91"/>
      <c r="Q336" s="91"/>
      <c r="R336" s="91"/>
      <c r="S336" s="91"/>
      <c r="T336" s="91"/>
      <c r="U336" s="91"/>
      <c r="V336" s="91"/>
      <c r="W336" s="91"/>
      <c r="X336" s="91"/>
      <c r="Y336" s="91"/>
      <c r="Z336" s="91"/>
    </row>
    <row r="337" spans="2:26" s="254" customFormat="1">
      <c r="B337" s="255"/>
      <c r="D337" s="47"/>
      <c r="E337" s="91"/>
      <c r="F337" s="91"/>
      <c r="G337" s="91"/>
      <c r="H337" s="91"/>
      <c r="I337" s="91"/>
      <c r="J337" s="91"/>
      <c r="K337" s="91"/>
      <c r="L337" s="91"/>
      <c r="M337" s="91"/>
      <c r="N337" s="91"/>
      <c r="O337" s="91"/>
      <c r="P337" s="91"/>
      <c r="Q337" s="91"/>
      <c r="R337" s="91"/>
      <c r="S337" s="91"/>
      <c r="T337" s="91"/>
      <c r="U337" s="91"/>
      <c r="V337" s="91"/>
      <c r="W337" s="91"/>
      <c r="X337" s="91"/>
      <c r="Y337" s="91"/>
      <c r="Z337" s="91"/>
    </row>
    <row r="338" spans="2:26" s="254" customFormat="1">
      <c r="B338" s="255"/>
      <c r="D338" s="47"/>
      <c r="E338" s="91"/>
      <c r="F338" s="91"/>
      <c r="G338" s="91"/>
      <c r="H338" s="91"/>
      <c r="I338" s="91"/>
      <c r="J338" s="91"/>
      <c r="K338" s="91"/>
      <c r="L338" s="91"/>
      <c r="M338" s="91"/>
      <c r="N338" s="91"/>
      <c r="O338" s="91"/>
      <c r="P338" s="91"/>
      <c r="Q338" s="91"/>
      <c r="R338" s="91"/>
      <c r="S338" s="91"/>
      <c r="T338" s="91"/>
      <c r="U338" s="91"/>
      <c r="V338" s="91"/>
      <c r="W338" s="91"/>
      <c r="X338" s="91"/>
      <c r="Y338" s="91"/>
      <c r="Z338" s="91"/>
    </row>
    <row r="339" spans="2:26" s="254" customFormat="1">
      <c r="B339" s="255"/>
      <c r="D339" s="47"/>
      <c r="E339" s="91"/>
      <c r="F339" s="91"/>
      <c r="G339" s="91"/>
      <c r="H339" s="91"/>
      <c r="I339" s="91"/>
      <c r="J339" s="91"/>
      <c r="K339" s="91"/>
      <c r="L339" s="91"/>
      <c r="M339" s="91"/>
      <c r="N339" s="91"/>
      <c r="O339" s="91"/>
      <c r="P339" s="91"/>
      <c r="Q339" s="91"/>
      <c r="R339" s="91"/>
      <c r="S339" s="91"/>
      <c r="T339" s="91"/>
      <c r="U339" s="91"/>
      <c r="V339" s="91"/>
      <c r="W339" s="91"/>
      <c r="X339" s="91"/>
      <c r="Y339" s="91"/>
      <c r="Z339" s="91"/>
    </row>
    <row r="340" spans="2:26" s="254" customFormat="1">
      <c r="B340" s="255"/>
      <c r="D340" s="47"/>
      <c r="E340" s="91"/>
      <c r="F340" s="91"/>
      <c r="G340" s="91"/>
      <c r="H340" s="91"/>
      <c r="I340" s="91"/>
      <c r="J340" s="91"/>
      <c r="K340" s="91"/>
      <c r="L340" s="91"/>
      <c r="M340" s="91"/>
      <c r="N340" s="91"/>
      <c r="O340" s="91"/>
      <c r="P340" s="91"/>
      <c r="Q340" s="91"/>
      <c r="R340" s="91"/>
      <c r="S340" s="91"/>
      <c r="T340" s="91"/>
      <c r="U340" s="91"/>
      <c r="V340" s="91"/>
      <c r="W340" s="91"/>
      <c r="X340" s="91"/>
      <c r="Y340" s="91"/>
      <c r="Z340" s="91"/>
    </row>
    <row r="341" spans="2:26" s="254" customFormat="1">
      <c r="B341" s="255"/>
      <c r="D341" s="47"/>
      <c r="E341" s="91"/>
      <c r="F341" s="91"/>
      <c r="G341" s="91"/>
      <c r="H341" s="91"/>
      <c r="I341" s="91"/>
      <c r="J341" s="91"/>
      <c r="K341" s="91"/>
      <c r="L341" s="91"/>
      <c r="M341" s="91"/>
      <c r="N341" s="91"/>
      <c r="O341" s="91"/>
      <c r="P341" s="91"/>
      <c r="Q341" s="91"/>
      <c r="R341" s="91"/>
      <c r="S341" s="91"/>
      <c r="T341" s="91"/>
      <c r="U341" s="91"/>
      <c r="V341" s="91"/>
      <c r="W341" s="91"/>
      <c r="X341" s="91"/>
      <c r="Y341" s="91"/>
      <c r="Z341" s="91"/>
    </row>
    <row r="342" spans="2:26" s="254" customFormat="1">
      <c r="B342" s="255"/>
      <c r="D342" s="47"/>
      <c r="E342" s="91"/>
      <c r="F342" s="91"/>
      <c r="G342" s="91"/>
      <c r="H342" s="91"/>
      <c r="I342" s="91"/>
      <c r="J342" s="91"/>
      <c r="K342" s="91"/>
      <c r="L342" s="91"/>
      <c r="M342" s="91"/>
      <c r="N342" s="91"/>
      <c r="O342" s="91"/>
      <c r="P342" s="91"/>
      <c r="Q342" s="91"/>
      <c r="R342" s="91"/>
      <c r="S342" s="91"/>
      <c r="T342" s="91"/>
      <c r="U342" s="91"/>
      <c r="V342" s="91"/>
      <c r="W342" s="91"/>
      <c r="X342" s="91"/>
      <c r="Y342" s="91"/>
      <c r="Z342" s="91"/>
    </row>
    <row r="343" spans="2:26" s="254" customFormat="1">
      <c r="B343" s="255"/>
      <c r="D343" s="47"/>
      <c r="E343" s="91"/>
      <c r="F343" s="91"/>
      <c r="G343" s="91"/>
      <c r="H343" s="91"/>
      <c r="I343" s="91"/>
      <c r="J343" s="91"/>
      <c r="K343" s="91"/>
      <c r="L343" s="91"/>
      <c r="M343" s="91"/>
      <c r="N343" s="91"/>
      <c r="O343" s="91"/>
      <c r="P343" s="91"/>
      <c r="Q343" s="91"/>
      <c r="R343" s="91"/>
      <c r="S343" s="91"/>
      <c r="T343" s="91"/>
      <c r="U343" s="91"/>
      <c r="V343" s="91"/>
      <c r="W343" s="91"/>
      <c r="X343" s="91"/>
      <c r="Y343" s="91"/>
      <c r="Z343" s="91"/>
    </row>
    <row r="344" spans="2:26" s="254" customFormat="1">
      <c r="B344" s="255"/>
      <c r="D344" s="47"/>
      <c r="E344" s="91"/>
      <c r="F344" s="91"/>
      <c r="G344" s="91"/>
      <c r="H344" s="91"/>
      <c r="I344" s="91"/>
      <c r="J344" s="91"/>
      <c r="K344" s="91"/>
      <c r="L344" s="91"/>
      <c r="M344" s="91"/>
      <c r="N344" s="91"/>
      <c r="O344" s="91"/>
      <c r="P344" s="91"/>
      <c r="Q344" s="91"/>
      <c r="R344" s="91"/>
      <c r="S344" s="91"/>
      <c r="T344" s="91"/>
      <c r="U344" s="91"/>
      <c r="V344" s="91"/>
      <c r="W344" s="91"/>
      <c r="X344" s="91"/>
      <c r="Y344" s="91"/>
      <c r="Z344" s="91"/>
    </row>
    <row r="345" spans="2:26" s="254" customFormat="1">
      <c r="B345" s="255"/>
      <c r="D345" s="47"/>
      <c r="E345" s="91"/>
      <c r="F345" s="91"/>
      <c r="G345" s="91"/>
      <c r="H345" s="91"/>
      <c r="I345" s="91"/>
      <c r="J345" s="91"/>
      <c r="K345" s="91"/>
      <c r="L345" s="91"/>
      <c r="M345" s="91"/>
      <c r="N345" s="91"/>
      <c r="O345" s="91"/>
      <c r="P345" s="91"/>
      <c r="Q345" s="91"/>
      <c r="R345" s="91"/>
      <c r="S345" s="91"/>
      <c r="T345" s="91"/>
      <c r="U345" s="91"/>
      <c r="V345" s="91"/>
      <c r="W345" s="91"/>
      <c r="X345" s="91"/>
      <c r="Y345" s="91"/>
      <c r="Z345" s="91"/>
    </row>
    <row r="346" spans="2:26" s="254" customFormat="1">
      <c r="B346" s="255"/>
      <c r="D346" s="47"/>
      <c r="E346" s="91"/>
      <c r="F346" s="91"/>
      <c r="G346" s="91"/>
      <c r="H346" s="91"/>
      <c r="I346" s="91"/>
      <c r="J346" s="91"/>
      <c r="K346" s="91"/>
      <c r="L346" s="91"/>
      <c r="M346" s="91"/>
      <c r="N346" s="91"/>
      <c r="O346" s="91"/>
      <c r="P346" s="91"/>
      <c r="Q346" s="91"/>
      <c r="R346" s="91"/>
      <c r="S346" s="91"/>
      <c r="T346" s="91"/>
      <c r="U346" s="91"/>
      <c r="V346" s="91"/>
      <c r="W346" s="91"/>
      <c r="X346" s="91"/>
      <c r="Y346" s="91"/>
      <c r="Z346" s="91"/>
    </row>
    <row r="347" spans="2:26" s="254" customFormat="1">
      <c r="B347" s="255"/>
      <c r="D347" s="47"/>
      <c r="E347" s="91"/>
      <c r="F347" s="91"/>
      <c r="G347" s="91"/>
      <c r="H347" s="91"/>
      <c r="I347" s="91"/>
      <c r="J347" s="91"/>
      <c r="K347" s="91"/>
      <c r="L347" s="91"/>
      <c r="M347" s="91"/>
      <c r="N347" s="91"/>
      <c r="O347" s="91"/>
      <c r="P347" s="91"/>
      <c r="Q347" s="91"/>
      <c r="R347" s="91"/>
      <c r="S347" s="91"/>
      <c r="T347" s="91"/>
      <c r="U347" s="91"/>
      <c r="V347" s="91"/>
      <c r="W347" s="91"/>
      <c r="X347" s="91"/>
      <c r="Y347" s="91"/>
      <c r="Z347" s="91"/>
    </row>
    <row r="348" spans="2:26" s="254" customFormat="1">
      <c r="B348" s="255"/>
      <c r="D348" s="47"/>
      <c r="E348" s="91"/>
      <c r="F348" s="91"/>
      <c r="G348" s="91"/>
      <c r="H348" s="91"/>
      <c r="I348" s="91"/>
      <c r="J348" s="91"/>
      <c r="K348" s="91"/>
      <c r="L348" s="91"/>
      <c r="M348" s="91"/>
      <c r="N348" s="91"/>
      <c r="O348" s="91"/>
      <c r="P348" s="91"/>
      <c r="Q348" s="91"/>
      <c r="R348" s="91"/>
      <c r="S348" s="91"/>
      <c r="T348" s="91"/>
      <c r="U348" s="91"/>
      <c r="V348" s="91"/>
      <c r="W348" s="91"/>
      <c r="X348" s="91"/>
      <c r="Y348" s="91"/>
      <c r="Z348" s="91"/>
    </row>
    <row r="349" spans="2:26" s="254" customFormat="1">
      <c r="B349" s="255"/>
      <c r="D349" s="47"/>
      <c r="E349" s="91"/>
      <c r="F349" s="91"/>
      <c r="G349" s="91"/>
      <c r="H349" s="91"/>
      <c r="I349" s="91"/>
      <c r="J349" s="91"/>
      <c r="K349" s="91"/>
      <c r="L349" s="91"/>
      <c r="M349" s="91"/>
      <c r="N349" s="91"/>
      <c r="O349" s="91"/>
      <c r="P349" s="91"/>
      <c r="Q349" s="91"/>
      <c r="R349" s="91"/>
      <c r="S349" s="91"/>
      <c r="T349" s="91"/>
      <c r="U349" s="91"/>
      <c r="V349" s="91"/>
      <c r="W349" s="91"/>
      <c r="X349" s="91"/>
      <c r="Y349" s="91"/>
      <c r="Z349" s="91"/>
    </row>
    <row r="350" spans="2:26" s="254" customFormat="1">
      <c r="B350" s="255"/>
      <c r="D350" s="47"/>
      <c r="E350" s="91"/>
      <c r="F350" s="91"/>
      <c r="G350" s="91"/>
      <c r="H350" s="91"/>
      <c r="I350" s="91"/>
      <c r="J350" s="91"/>
      <c r="K350" s="91"/>
      <c r="L350" s="91"/>
      <c r="M350" s="91"/>
      <c r="N350" s="91"/>
      <c r="O350" s="91"/>
      <c r="P350" s="91"/>
      <c r="Q350" s="91"/>
      <c r="R350" s="91"/>
      <c r="S350" s="91"/>
      <c r="T350" s="91"/>
      <c r="U350" s="91"/>
      <c r="V350" s="91"/>
      <c r="W350" s="91"/>
      <c r="X350" s="91"/>
      <c r="Y350" s="91"/>
      <c r="Z350" s="91"/>
    </row>
    <row r="351" spans="2:26" s="254" customFormat="1">
      <c r="B351" s="255"/>
      <c r="D351" s="47"/>
      <c r="E351" s="91"/>
      <c r="F351" s="91"/>
      <c r="G351" s="91"/>
      <c r="H351" s="91"/>
      <c r="I351" s="91"/>
      <c r="J351" s="91"/>
      <c r="K351" s="91"/>
      <c r="L351" s="91"/>
      <c r="M351" s="91"/>
      <c r="N351" s="91"/>
      <c r="O351" s="91"/>
      <c r="P351" s="91"/>
      <c r="Q351" s="91"/>
      <c r="R351" s="91"/>
      <c r="S351" s="91"/>
      <c r="T351" s="91"/>
      <c r="U351" s="91"/>
      <c r="V351" s="91"/>
      <c r="W351" s="91"/>
      <c r="X351" s="91"/>
      <c r="Y351" s="91"/>
      <c r="Z351" s="91"/>
    </row>
    <row r="352" spans="2:26" s="254" customFormat="1">
      <c r="B352" s="255"/>
      <c r="D352" s="47"/>
      <c r="E352" s="91"/>
      <c r="F352" s="91"/>
      <c r="G352" s="91"/>
      <c r="H352" s="91"/>
      <c r="I352" s="91"/>
      <c r="J352" s="91"/>
      <c r="K352" s="91"/>
      <c r="L352" s="91"/>
      <c r="M352" s="91"/>
      <c r="N352" s="91"/>
      <c r="O352" s="91"/>
      <c r="P352" s="91"/>
      <c r="Q352" s="91"/>
      <c r="R352" s="91"/>
      <c r="S352" s="91"/>
      <c r="T352" s="91"/>
      <c r="U352" s="91"/>
      <c r="V352" s="91"/>
      <c r="W352" s="91"/>
      <c r="X352" s="91"/>
      <c r="Y352" s="91"/>
      <c r="Z352" s="91"/>
    </row>
    <row r="353" spans="2:26" s="254" customFormat="1">
      <c r="B353" s="255"/>
      <c r="D353" s="47"/>
      <c r="E353" s="91"/>
      <c r="F353" s="91"/>
      <c r="G353" s="91"/>
      <c r="H353" s="91"/>
      <c r="I353" s="91"/>
      <c r="J353" s="91"/>
      <c r="K353" s="91"/>
      <c r="L353" s="91"/>
      <c r="M353" s="91"/>
      <c r="N353" s="91"/>
      <c r="O353" s="91"/>
      <c r="P353" s="91"/>
      <c r="Q353" s="91"/>
      <c r="R353" s="91"/>
      <c r="S353" s="91"/>
      <c r="T353" s="91"/>
      <c r="U353" s="91"/>
      <c r="V353" s="91"/>
      <c r="W353" s="91"/>
      <c r="X353" s="91"/>
      <c r="Y353" s="91"/>
      <c r="Z353" s="91"/>
    </row>
    <row r="354" spans="2:26" s="254" customFormat="1">
      <c r="B354" s="255"/>
      <c r="D354" s="47"/>
      <c r="E354" s="91"/>
      <c r="F354" s="91"/>
      <c r="G354" s="91"/>
      <c r="H354" s="91"/>
      <c r="I354" s="91"/>
      <c r="J354" s="91"/>
      <c r="K354" s="91"/>
      <c r="L354" s="91"/>
      <c r="M354" s="91"/>
      <c r="N354" s="91"/>
      <c r="O354" s="91"/>
      <c r="P354" s="91"/>
      <c r="Q354" s="91"/>
      <c r="R354" s="91"/>
      <c r="S354" s="91"/>
      <c r="T354" s="91"/>
      <c r="U354" s="91"/>
      <c r="V354" s="91"/>
      <c r="W354" s="91"/>
      <c r="X354" s="91"/>
      <c r="Y354" s="91"/>
      <c r="Z354" s="91"/>
    </row>
    <row r="355" spans="2:26" s="254" customFormat="1">
      <c r="B355" s="255"/>
      <c r="D355" s="47"/>
      <c r="E355" s="91"/>
      <c r="F355" s="91"/>
      <c r="G355" s="91"/>
      <c r="H355" s="91"/>
      <c r="I355" s="91"/>
      <c r="J355" s="91"/>
      <c r="K355" s="91"/>
      <c r="L355" s="91"/>
      <c r="M355" s="91"/>
      <c r="N355" s="91"/>
      <c r="O355" s="91"/>
      <c r="P355" s="91"/>
      <c r="Q355" s="91"/>
      <c r="R355" s="91"/>
      <c r="S355" s="91"/>
      <c r="T355" s="91"/>
      <c r="U355" s="91"/>
      <c r="V355" s="91"/>
      <c r="W355" s="91"/>
      <c r="X355" s="91"/>
      <c r="Y355" s="91"/>
      <c r="Z355" s="91"/>
    </row>
    <row r="356" spans="2:26" s="254" customFormat="1">
      <c r="B356" s="255"/>
      <c r="D356" s="47"/>
      <c r="E356" s="91"/>
      <c r="F356" s="91"/>
      <c r="G356" s="91"/>
      <c r="H356" s="91"/>
      <c r="I356" s="91"/>
      <c r="J356" s="91"/>
      <c r="K356" s="91"/>
      <c r="L356" s="91"/>
      <c r="M356" s="91"/>
      <c r="N356" s="91"/>
      <c r="O356" s="91"/>
      <c r="P356" s="91"/>
      <c r="Q356" s="91"/>
      <c r="R356" s="91"/>
      <c r="S356" s="91"/>
      <c r="T356" s="91"/>
      <c r="U356" s="91"/>
      <c r="V356" s="91"/>
      <c r="W356" s="91"/>
      <c r="X356" s="91"/>
      <c r="Y356" s="91"/>
      <c r="Z356" s="91"/>
    </row>
    <row r="357" spans="2:26" s="254" customFormat="1">
      <c r="B357" s="255"/>
      <c r="D357" s="47"/>
      <c r="E357" s="91"/>
      <c r="F357" s="91"/>
      <c r="G357" s="91"/>
      <c r="H357" s="91"/>
      <c r="I357" s="91"/>
      <c r="J357" s="91"/>
      <c r="K357" s="91"/>
      <c r="L357" s="91"/>
      <c r="M357" s="91"/>
      <c r="N357" s="91"/>
      <c r="O357" s="91"/>
      <c r="P357" s="91"/>
      <c r="Q357" s="91"/>
      <c r="R357" s="91"/>
      <c r="S357" s="91"/>
      <c r="T357" s="91"/>
      <c r="U357" s="91"/>
      <c r="V357" s="91"/>
      <c r="W357" s="91"/>
      <c r="X357" s="91"/>
      <c r="Y357" s="91"/>
      <c r="Z357" s="91"/>
    </row>
    <row r="358" spans="2:26" s="254" customFormat="1">
      <c r="B358" s="255"/>
      <c r="D358" s="47"/>
      <c r="E358" s="91"/>
      <c r="F358" s="91"/>
      <c r="G358" s="91"/>
      <c r="H358" s="91"/>
      <c r="I358" s="91"/>
      <c r="J358" s="91"/>
      <c r="K358" s="91"/>
      <c r="L358" s="91"/>
      <c r="M358" s="91"/>
      <c r="N358" s="91"/>
      <c r="O358" s="91"/>
      <c r="P358" s="91"/>
      <c r="Q358" s="91"/>
      <c r="R358" s="91"/>
      <c r="S358" s="91"/>
      <c r="T358" s="91"/>
      <c r="U358" s="91"/>
      <c r="V358" s="91"/>
      <c r="W358" s="91"/>
      <c r="X358" s="91"/>
      <c r="Y358" s="91"/>
      <c r="Z358" s="91"/>
    </row>
    <row r="359" spans="2:26" s="254" customFormat="1">
      <c r="B359" s="255"/>
      <c r="D359" s="47"/>
      <c r="E359" s="91"/>
      <c r="F359" s="91"/>
      <c r="G359" s="91"/>
      <c r="H359" s="91"/>
      <c r="I359" s="91"/>
      <c r="J359" s="91"/>
      <c r="K359" s="91"/>
      <c r="L359" s="91"/>
      <c r="M359" s="91"/>
      <c r="N359" s="91"/>
      <c r="O359" s="91"/>
      <c r="P359" s="91"/>
      <c r="Q359" s="91"/>
      <c r="R359" s="91"/>
      <c r="S359" s="91"/>
      <c r="T359" s="91"/>
      <c r="U359" s="91"/>
      <c r="V359" s="91"/>
      <c r="W359" s="91"/>
      <c r="X359" s="91"/>
      <c r="Y359" s="91"/>
      <c r="Z359" s="91"/>
    </row>
    <row r="360" spans="2:26" s="254" customFormat="1">
      <c r="B360" s="255"/>
      <c r="D360" s="47"/>
      <c r="E360" s="91"/>
      <c r="F360" s="91"/>
      <c r="G360" s="91"/>
      <c r="H360" s="91"/>
      <c r="I360" s="91"/>
      <c r="J360" s="91"/>
      <c r="K360" s="91"/>
      <c r="L360" s="91"/>
      <c r="M360" s="91"/>
      <c r="N360" s="91"/>
      <c r="O360" s="91"/>
      <c r="P360" s="91"/>
      <c r="Q360" s="91"/>
      <c r="R360" s="91"/>
      <c r="S360" s="91"/>
      <c r="T360" s="91"/>
      <c r="U360" s="91"/>
      <c r="V360" s="91"/>
      <c r="W360" s="91"/>
      <c r="X360" s="91"/>
      <c r="Y360" s="91"/>
      <c r="Z360" s="91"/>
    </row>
    <row r="361" spans="2:26" s="254" customFormat="1">
      <c r="B361" s="255"/>
      <c r="D361" s="47"/>
      <c r="E361" s="91"/>
      <c r="F361" s="91"/>
      <c r="G361" s="91"/>
      <c r="H361" s="91"/>
      <c r="I361" s="91"/>
      <c r="J361" s="91"/>
      <c r="K361" s="91"/>
      <c r="L361" s="91"/>
      <c r="M361" s="91"/>
      <c r="N361" s="91"/>
      <c r="O361" s="91"/>
      <c r="P361" s="91"/>
      <c r="Q361" s="91"/>
      <c r="R361" s="91"/>
      <c r="S361" s="91"/>
      <c r="T361" s="91"/>
      <c r="U361" s="91"/>
      <c r="V361" s="91"/>
      <c r="W361" s="91"/>
      <c r="X361" s="91"/>
      <c r="Y361" s="91"/>
      <c r="Z361" s="91"/>
    </row>
    <row r="362" spans="2:26" s="254" customFormat="1">
      <c r="B362" s="255"/>
      <c r="D362" s="47"/>
      <c r="E362" s="91"/>
      <c r="F362" s="91"/>
      <c r="G362" s="91"/>
      <c r="H362" s="91"/>
      <c r="I362" s="91"/>
      <c r="J362" s="91"/>
      <c r="K362" s="91"/>
      <c r="L362" s="91"/>
      <c r="M362" s="91"/>
      <c r="N362" s="91"/>
      <c r="O362" s="91"/>
      <c r="P362" s="91"/>
      <c r="Q362" s="91"/>
      <c r="R362" s="91"/>
      <c r="S362" s="91"/>
      <c r="T362" s="91"/>
      <c r="U362" s="91"/>
      <c r="V362" s="91"/>
      <c r="W362" s="91"/>
      <c r="X362" s="91"/>
      <c r="Y362" s="91"/>
      <c r="Z362" s="91"/>
    </row>
    <row r="363" spans="2:26" s="254" customFormat="1">
      <c r="B363" s="255"/>
      <c r="D363" s="47"/>
      <c r="E363" s="91"/>
      <c r="F363" s="91"/>
      <c r="G363" s="91"/>
      <c r="H363" s="91"/>
      <c r="I363" s="91"/>
      <c r="J363" s="91"/>
      <c r="K363" s="91"/>
      <c r="L363" s="91"/>
      <c r="M363" s="91"/>
      <c r="N363" s="91"/>
      <c r="O363" s="91"/>
      <c r="P363" s="91"/>
      <c r="Q363" s="91"/>
      <c r="R363" s="91"/>
      <c r="S363" s="91"/>
      <c r="T363" s="91"/>
      <c r="U363" s="91"/>
      <c r="V363" s="91"/>
      <c r="W363" s="91"/>
      <c r="X363" s="91"/>
      <c r="Y363" s="91"/>
      <c r="Z363" s="91"/>
    </row>
    <row r="364" spans="2:26" s="254" customFormat="1">
      <c r="B364" s="255"/>
      <c r="D364" s="47"/>
      <c r="E364" s="91"/>
      <c r="F364" s="91"/>
      <c r="G364" s="91"/>
      <c r="H364" s="91"/>
      <c r="I364" s="91"/>
      <c r="J364" s="91"/>
      <c r="K364" s="91"/>
      <c r="L364" s="91"/>
      <c r="M364" s="91"/>
      <c r="N364" s="91"/>
      <c r="O364" s="91"/>
      <c r="P364" s="91"/>
      <c r="Q364" s="91"/>
      <c r="R364" s="91"/>
      <c r="S364" s="91"/>
      <c r="T364" s="91"/>
      <c r="U364" s="91"/>
      <c r="V364" s="91"/>
      <c r="W364" s="91"/>
      <c r="X364" s="91"/>
      <c r="Y364" s="91"/>
      <c r="Z364" s="91"/>
    </row>
    <row r="365" spans="2:26" s="254" customFormat="1">
      <c r="B365" s="255"/>
      <c r="D365" s="47"/>
      <c r="E365" s="91"/>
      <c r="F365" s="91"/>
      <c r="G365" s="91"/>
      <c r="H365" s="91"/>
      <c r="I365" s="91"/>
      <c r="J365" s="91"/>
      <c r="K365" s="91"/>
      <c r="L365" s="91"/>
      <c r="M365" s="91"/>
      <c r="N365" s="91"/>
      <c r="O365" s="91"/>
      <c r="P365" s="91"/>
      <c r="Q365" s="91"/>
      <c r="R365" s="91"/>
      <c r="S365" s="91"/>
      <c r="T365" s="91"/>
      <c r="U365" s="91"/>
      <c r="V365" s="91"/>
      <c r="W365" s="91"/>
      <c r="X365" s="91"/>
      <c r="Y365" s="91"/>
      <c r="Z365" s="91"/>
    </row>
    <row r="366" spans="2:26" s="254" customFormat="1">
      <c r="B366" s="255"/>
      <c r="D366" s="47"/>
      <c r="E366" s="91"/>
      <c r="F366" s="91"/>
      <c r="G366" s="91"/>
      <c r="H366" s="91"/>
      <c r="I366" s="91"/>
      <c r="J366" s="91"/>
      <c r="K366" s="91"/>
      <c r="L366" s="91"/>
      <c r="M366" s="91"/>
      <c r="N366" s="91"/>
      <c r="O366" s="91"/>
      <c r="P366" s="91"/>
      <c r="Q366" s="91"/>
      <c r="R366" s="91"/>
      <c r="S366" s="91"/>
      <c r="T366" s="91"/>
      <c r="U366" s="91"/>
      <c r="V366" s="91"/>
      <c r="W366" s="91"/>
      <c r="X366" s="91"/>
      <c r="Y366" s="91"/>
      <c r="Z366" s="91"/>
    </row>
    <row r="367" spans="2:26" s="254" customFormat="1">
      <c r="B367" s="255"/>
      <c r="D367" s="47"/>
      <c r="E367" s="91"/>
      <c r="F367" s="91"/>
      <c r="G367" s="91"/>
      <c r="H367" s="91"/>
      <c r="I367" s="91"/>
      <c r="J367" s="91"/>
      <c r="K367" s="91"/>
      <c r="L367" s="91"/>
      <c r="M367" s="91"/>
      <c r="N367" s="91"/>
      <c r="O367" s="91"/>
      <c r="P367" s="91"/>
      <c r="Q367" s="91"/>
      <c r="R367" s="91"/>
      <c r="S367" s="91"/>
      <c r="T367" s="91"/>
      <c r="U367" s="91"/>
      <c r="V367" s="91"/>
      <c r="W367" s="91"/>
      <c r="X367" s="91"/>
      <c r="Y367" s="91"/>
      <c r="Z367" s="91"/>
    </row>
    <row r="368" spans="2:26" s="254" customFormat="1">
      <c r="B368" s="255"/>
      <c r="D368" s="47"/>
      <c r="E368" s="91"/>
      <c r="F368" s="91"/>
      <c r="G368" s="91"/>
      <c r="H368" s="91"/>
      <c r="I368" s="91"/>
      <c r="J368" s="91"/>
      <c r="K368" s="91"/>
      <c r="L368" s="91"/>
      <c r="M368" s="91"/>
      <c r="N368" s="91"/>
      <c r="O368" s="91"/>
      <c r="P368" s="91"/>
      <c r="Q368" s="91"/>
      <c r="R368" s="91"/>
      <c r="S368" s="91"/>
      <c r="T368" s="91"/>
      <c r="U368" s="91"/>
      <c r="V368" s="91"/>
      <c r="W368" s="91"/>
      <c r="X368" s="91"/>
      <c r="Y368" s="91"/>
      <c r="Z368" s="91"/>
    </row>
  </sheetData>
  <sheetProtection password="D806" sheet="1" objects="1" scenarios="1"/>
  <mergeCells count="1">
    <mergeCell ref="F4:Z4"/>
  </mergeCells>
  <pageMargins left="0.7" right="0.7" top="0.75" bottom="0.75" header="0.3" footer="0.3"/>
  <pageSetup orientation="portrait" r:id="rId1"/>
  <legacyDrawing r:id="rId2"/>
</worksheet>
</file>

<file path=xl/worksheets/sheet22.xml><?xml version="1.0" encoding="utf-8"?>
<worksheet xmlns="http://schemas.openxmlformats.org/spreadsheetml/2006/main" xmlns:r="http://schemas.openxmlformats.org/officeDocument/2006/relationships">
  <dimension ref="A1:CM335"/>
  <sheetViews>
    <sheetView showGridLines="0" topLeftCell="A9" zoomScale="85" zoomScaleNormal="85" workbookViewId="0">
      <selection activeCell="E16" sqref="E16"/>
    </sheetView>
  </sheetViews>
  <sheetFormatPr defaultColWidth="9.109375" defaultRowHeight="13.2"/>
  <cols>
    <col min="1" max="1" width="30.33203125" style="47" customWidth="1"/>
    <col min="2" max="2" width="15.33203125" style="91" customWidth="1"/>
    <col min="3" max="3" width="11.44140625" style="102" customWidth="1"/>
    <col min="4" max="4" width="31.109375" style="47" customWidth="1"/>
    <col min="5" max="5" width="14.33203125" style="91" customWidth="1"/>
    <col min="6" max="6" width="14.88671875" style="91" customWidth="1"/>
    <col min="7" max="7" width="13.109375" style="91" customWidth="1"/>
    <col min="8" max="8" width="13.88671875" style="91" customWidth="1"/>
    <col min="9" max="9" width="11.33203125" style="91" customWidth="1"/>
    <col min="10" max="10" width="12.109375" style="91" customWidth="1"/>
    <col min="11" max="26" width="11.33203125" style="91" customWidth="1"/>
    <col min="27" max="78" width="9.109375" style="254"/>
    <col min="79" max="16384" width="9.109375" style="47"/>
  </cols>
  <sheetData>
    <row r="1" spans="1:26" ht="18">
      <c r="A1" s="739" t="s">
        <v>496</v>
      </c>
      <c r="B1" s="90"/>
      <c r="C1" s="101"/>
    </row>
    <row r="2" spans="1:26" ht="13.8" thickBot="1">
      <c r="A2" s="89"/>
    </row>
    <row r="3" spans="1:26">
      <c r="A3" s="581" t="s">
        <v>350</v>
      </c>
      <c r="B3" s="295"/>
      <c r="C3" s="129" t="s">
        <v>226</v>
      </c>
    </row>
    <row r="4" spans="1:26" ht="14.4">
      <c r="A4" s="56" t="s">
        <v>212</v>
      </c>
      <c r="B4" s="95">
        <f>Treatment_Dewatering!B18</f>
        <v>1798000</v>
      </c>
      <c r="C4" s="102" t="s">
        <v>139</v>
      </c>
    </row>
    <row r="5" spans="1:26" ht="14.4">
      <c r="A5" s="47" t="s">
        <v>216</v>
      </c>
      <c r="B5" s="95">
        <f>'Treat DeWat+Ht Dry_0 Net Energy'!C36</f>
        <v>0</v>
      </c>
      <c r="D5" s="62"/>
      <c r="E5" s="117" t="s">
        <v>277</v>
      </c>
      <c r="F5" s="920" t="s">
        <v>213</v>
      </c>
      <c r="G5" s="920"/>
      <c r="H5" s="920"/>
      <c r="I5" s="920"/>
      <c r="J5" s="920"/>
      <c r="K5" s="920"/>
      <c r="L5" s="920"/>
      <c r="M5" s="920"/>
      <c r="N5" s="920"/>
      <c r="O5" s="920"/>
      <c r="P5" s="920"/>
      <c r="Q5" s="920"/>
      <c r="R5" s="920"/>
      <c r="S5" s="920"/>
      <c r="T5" s="920"/>
      <c r="U5" s="920"/>
      <c r="V5" s="920"/>
      <c r="W5" s="920"/>
      <c r="X5" s="920"/>
      <c r="Y5" s="920"/>
      <c r="Z5" s="921"/>
    </row>
    <row r="6" spans="1:26" ht="15" thickBot="1">
      <c r="A6" s="56" t="s">
        <v>351</v>
      </c>
      <c r="B6" s="582">
        <v>0</v>
      </c>
      <c r="C6" s="102" t="s">
        <v>139</v>
      </c>
      <c r="D6" s="55"/>
      <c r="E6" s="113" t="s">
        <v>278</v>
      </c>
      <c r="F6" s="112">
        <v>0</v>
      </c>
      <c r="G6" s="91">
        <v>1</v>
      </c>
      <c r="H6" s="91">
        <v>2</v>
      </c>
      <c r="I6" s="91">
        <v>3</v>
      </c>
      <c r="J6" s="91">
        <v>4</v>
      </c>
      <c r="K6" s="91">
        <v>5</v>
      </c>
      <c r="L6" s="91">
        <v>6</v>
      </c>
      <c r="M6" s="91">
        <v>7</v>
      </c>
      <c r="N6" s="91">
        <v>8</v>
      </c>
      <c r="O6" s="91">
        <v>9</v>
      </c>
      <c r="P6" s="91">
        <v>10</v>
      </c>
      <c r="Q6" s="91">
        <v>11</v>
      </c>
      <c r="R6" s="91">
        <v>12</v>
      </c>
      <c r="S6" s="91">
        <v>13</v>
      </c>
      <c r="T6" s="91">
        <v>14</v>
      </c>
      <c r="U6" s="91">
        <v>15</v>
      </c>
      <c r="V6" s="91">
        <v>16</v>
      </c>
      <c r="W6" s="91">
        <v>17</v>
      </c>
      <c r="X6" s="91">
        <v>18</v>
      </c>
      <c r="Y6" s="91">
        <v>19</v>
      </c>
      <c r="Z6" s="109">
        <v>20</v>
      </c>
    </row>
    <row r="7" spans="1:26" ht="14.4">
      <c r="A7" s="96" t="s">
        <v>352</v>
      </c>
      <c r="B7" s="583">
        <f>SUM(B4:B6)</f>
        <v>1798000</v>
      </c>
      <c r="C7" s="102" t="s">
        <v>139</v>
      </c>
      <c r="D7" s="609" t="s">
        <v>312</v>
      </c>
      <c r="E7" s="678"/>
      <c r="F7" s="611"/>
      <c r="G7" s="612"/>
      <c r="H7" s="612"/>
      <c r="I7" s="612"/>
      <c r="J7" s="612"/>
      <c r="K7" s="612"/>
      <c r="L7" s="612"/>
      <c r="M7" s="612"/>
      <c r="N7" s="612"/>
      <c r="O7" s="612"/>
      <c r="P7" s="612"/>
      <c r="Q7" s="612"/>
      <c r="R7" s="612"/>
      <c r="S7" s="612"/>
      <c r="T7" s="612"/>
      <c r="U7" s="612"/>
      <c r="V7" s="612"/>
      <c r="W7" s="612"/>
      <c r="X7" s="612"/>
      <c r="Y7" s="612"/>
      <c r="Z7" s="173"/>
    </row>
    <row r="8" spans="1:26" ht="14.4">
      <c r="A8" s="97" t="s">
        <v>353</v>
      </c>
      <c r="B8" s="582">
        <v>0</v>
      </c>
      <c r="C8" s="102" t="s">
        <v>139</v>
      </c>
      <c r="D8" s="56" t="s">
        <v>272</v>
      </c>
      <c r="E8" s="114"/>
      <c r="F8" s="620">
        <f>B10</f>
        <v>1798000</v>
      </c>
      <c r="Z8" s="92"/>
    </row>
    <row r="9" spans="1:26" ht="25.2">
      <c r="A9" s="98" t="s">
        <v>354</v>
      </c>
      <c r="B9" s="582">
        <v>0</v>
      </c>
      <c r="C9" s="102" t="s">
        <v>139</v>
      </c>
      <c r="D9" s="68" t="s">
        <v>273</v>
      </c>
      <c r="E9" s="115"/>
      <c r="F9" s="118"/>
      <c r="G9" s="616" t="e">
        <f t="shared" ref="G9:Z9" si="0">$B$19*$B$13</f>
        <v>#DIV/0!</v>
      </c>
      <c r="H9" s="616" t="e">
        <f t="shared" si="0"/>
        <v>#DIV/0!</v>
      </c>
      <c r="I9" s="616" t="e">
        <f t="shared" si="0"/>
        <v>#DIV/0!</v>
      </c>
      <c r="J9" s="616" t="e">
        <f t="shared" si="0"/>
        <v>#DIV/0!</v>
      </c>
      <c r="K9" s="616" t="e">
        <f t="shared" si="0"/>
        <v>#DIV/0!</v>
      </c>
      <c r="L9" s="616" t="e">
        <f t="shared" si="0"/>
        <v>#DIV/0!</v>
      </c>
      <c r="M9" s="616" t="e">
        <f t="shared" si="0"/>
        <v>#DIV/0!</v>
      </c>
      <c r="N9" s="616" t="e">
        <f t="shared" si="0"/>
        <v>#DIV/0!</v>
      </c>
      <c r="O9" s="616" t="e">
        <f t="shared" si="0"/>
        <v>#DIV/0!</v>
      </c>
      <c r="P9" s="616" t="e">
        <f t="shared" si="0"/>
        <v>#DIV/0!</v>
      </c>
      <c r="Q9" s="616" t="e">
        <f t="shared" si="0"/>
        <v>#DIV/0!</v>
      </c>
      <c r="R9" s="616" t="e">
        <f t="shared" si="0"/>
        <v>#DIV/0!</v>
      </c>
      <c r="S9" s="616" t="e">
        <f t="shared" si="0"/>
        <v>#DIV/0!</v>
      </c>
      <c r="T9" s="616" t="e">
        <f t="shared" si="0"/>
        <v>#DIV/0!</v>
      </c>
      <c r="U9" s="616" t="e">
        <f t="shared" si="0"/>
        <v>#DIV/0!</v>
      </c>
      <c r="V9" s="616" t="e">
        <f t="shared" si="0"/>
        <v>#DIV/0!</v>
      </c>
      <c r="W9" s="616" t="e">
        <f t="shared" si="0"/>
        <v>#DIV/0!</v>
      </c>
      <c r="X9" s="616" t="e">
        <f t="shared" si="0"/>
        <v>#DIV/0!</v>
      </c>
      <c r="Y9" s="616" t="e">
        <f t="shared" si="0"/>
        <v>#DIV/0!</v>
      </c>
      <c r="Z9" s="589" t="e">
        <f t="shared" si="0"/>
        <v>#DIV/0!</v>
      </c>
    </row>
    <row r="10" spans="1:26" ht="27" thickBot="1">
      <c r="A10" s="96" t="s">
        <v>355</v>
      </c>
      <c r="B10" s="584">
        <f>SUM(B7:B9)</f>
        <v>1798000</v>
      </c>
      <c r="C10" s="102" t="s">
        <v>139</v>
      </c>
      <c r="D10" s="67" t="s">
        <v>274</v>
      </c>
      <c r="E10" s="116"/>
      <c r="F10" s="119"/>
      <c r="G10" s="617" t="e">
        <f t="shared" ref="G10:P10" si="1">$B$23</f>
        <v>#DIV/0!</v>
      </c>
      <c r="H10" s="617" t="e">
        <f t="shared" si="1"/>
        <v>#DIV/0!</v>
      </c>
      <c r="I10" s="617" t="e">
        <f t="shared" si="1"/>
        <v>#DIV/0!</v>
      </c>
      <c r="J10" s="617" t="e">
        <f t="shared" si="1"/>
        <v>#DIV/0!</v>
      </c>
      <c r="K10" s="617" t="e">
        <f t="shared" si="1"/>
        <v>#DIV/0!</v>
      </c>
      <c r="L10" s="617" t="e">
        <f t="shared" si="1"/>
        <v>#DIV/0!</v>
      </c>
      <c r="M10" s="617" t="e">
        <f t="shared" si="1"/>
        <v>#DIV/0!</v>
      </c>
      <c r="N10" s="617" t="e">
        <f t="shared" si="1"/>
        <v>#DIV/0!</v>
      </c>
      <c r="O10" s="617" t="e">
        <f t="shared" si="1"/>
        <v>#DIV/0!</v>
      </c>
      <c r="P10" s="617" t="e">
        <f t="shared" si="1"/>
        <v>#DIV/0!</v>
      </c>
      <c r="Q10" s="617"/>
      <c r="R10" s="617"/>
      <c r="S10" s="617"/>
      <c r="T10" s="617"/>
      <c r="U10" s="617"/>
      <c r="V10" s="617"/>
      <c r="W10" s="617"/>
      <c r="X10" s="617"/>
      <c r="Y10" s="617"/>
      <c r="Z10" s="618"/>
    </row>
    <row r="11" spans="1:26" ht="15" thickBot="1">
      <c r="A11" s="128" t="s">
        <v>271</v>
      </c>
      <c r="B11" s="697">
        <f>使用者输入值!B38</f>
        <v>0</v>
      </c>
      <c r="D11" s="609" t="s">
        <v>109</v>
      </c>
      <c r="E11" s="610"/>
      <c r="F11" s="611"/>
      <c r="G11" s="612"/>
      <c r="H11" s="612"/>
      <c r="I11" s="612"/>
      <c r="J11" s="612"/>
      <c r="K11" s="612"/>
      <c r="L11" s="612"/>
      <c r="M11" s="612"/>
      <c r="N11" s="612"/>
      <c r="O11" s="612"/>
      <c r="P11" s="612"/>
      <c r="Q11" s="612"/>
      <c r="R11" s="612"/>
      <c r="S11" s="612"/>
      <c r="T11" s="612"/>
      <c r="U11" s="612"/>
      <c r="V11" s="612"/>
      <c r="W11" s="612"/>
      <c r="X11" s="612"/>
      <c r="Y11" s="612"/>
      <c r="Z11" s="173"/>
    </row>
    <row r="12" spans="1:26">
      <c r="A12" s="56" t="s">
        <v>356</v>
      </c>
      <c r="B12" s="92">
        <f>使用者输入值!B39</f>
        <v>0</v>
      </c>
      <c r="C12" s="102" t="s">
        <v>357</v>
      </c>
      <c r="D12" s="668" t="s">
        <v>276</v>
      </c>
      <c r="E12" s="800">
        <f>通用假设!B43</f>
        <v>5.0000000000000001E-3</v>
      </c>
      <c r="F12" s="169"/>
      <c r="G12" s="672" t="e">
        <f>B25</f>
        <v>#DIV/0!</v>
      </c>
      <c r="H12" s="672" t="e">
        <f t="shared" ref="H12:Z12" si="2">G12*(1+$E$12)</f>
        <v>#DIV/0!</v>
      </c>
      <c r="I12" s="672" t="e">
        <f t="shared" si="2"/>
        <v>#DIV/0!</v>
      </c>
      <c r="J12" s="672" t="e">
        <f t="shared" si="2"/>
        <v>#DIV/0!</v>
      </c>
      <c r="K12" s="672" t="e">
        <f t="shared" si="2"/>
        <v>#DIV/0!</v>
      </c>
      <c r="L12" s="672" t="e">
        <f t="shared" si="2"/>
        <v>#DIV/0!</v>
      </c>
      <c r="M12" s="672" t="e">
        <f t="shared" si="2"/>
        <v>#DIV/0!</v>
      </c>
      <c r="N12" s="672" t="e">
        <f t="shared" si="2"/>
        <v>#DIV/0!</v>
      </c>
      <c r="O12" s="672" t="e">
        <f t="shared" si="2"/>
        <v>#DIV/0!</v>
      </c>
      <c r="P12" s="672" t="e">
        <f t="shared" si="2"/>
        <v>#DIV/0!</v>
      </c>
      <c r="Q12" s="672" t="e">
        <f t="shared" si="2"/>
        <v>#DIV/0!</v>
      </c>
      <c r="R12" s="672" t="e">
        <f t="shared" si="2"/>
        <v>#DIV/0!</v>
      </c>
      <c r="S12" s="672" t="e">
        <f t="shared" si="2"/>
        <v>#DIV/0!</v>
      </c>
      <c r="T12" s="672" t="e">
        <f t="shared" si="2"/>
        <v>#DIV/0!</v>
      </c>
      <c r="U12" s="672" t="e">
        <f t="shared" si="2"/>
        <v>#DIV/0!</v>
      </c>
      <c r="V12" s="672" t="e">
        <f t="shared" si="2"/>
        <v>#DIV/0!</v>
      </c>
      <c r="W12" s="672" t="e">
        <f t="shared" si="2"/>
        <v>#DIV/0!</v>
      </c>
      <c r="X12" s="672" t="e">
        <f t="shared" si="2"/>
        <v>#DIV/0!</v>
      </c>
      <c r="Y12" s="672" t="e">
        <f t="shared" si="2"/>
        <v>#DIV/0!</v>
      </c>
      <c r="Z12" s="673" t="e">
        <f t="shared" si="2"/>
        <v>#DIV/0!</v>
      </c>
    </row>
    <row r="13" spans="1:26">
      <c r="A13" s="56" t="s">
        <v>279</v>
      </c>
      <c r="B13" s="586" t="e">
        <f>B11/(1-(1+B11)^(-B12))</f>
        <v>#DIV/0!</v>
      </c>
      <c r="C13" s="103" t="s">
        <v>358</v>
      </c>
      <c r="D13" s="613" t="s">
        <v>186</v>
      </c>
      <c r="E13" s="729">
        <f>通用假设!B42</f>
        <v>5.0000000000000001E-3</v>
      </c>
      <c r="F13" s="142"/>
      <c r="G13" s="621">
        <f>B26</f>
        <v>0</v>
      </c>
      <c r="H13" s="621">
        <f t="shared" ref="H13:Z13" si="3">G13*(1+$E$13)</f>
        <v>0</v>
      </c>
      <c r="I13" s="621">
        <f t="shared" si="3"/>
        <v>0</v>
      </c>
      <c r="J13" s="621">
        <f t="shared" si="3"/>
        <v>0</v>
      </c>
      <c r="K13" s="621">
        <f t="shared" si="3"/>
        <v>0</v>
      </c>
      <c r="L13" s="621">
        <f>K13*(1+$E$13)</f>
        <v>0</v>
      </c>
      <c r="M13" s="621">
        <f t="shared" si="3"/>
        <v>0</v>
      </c>
      <c r="N13" s="621">
        <f t="shared" si="3"/>
        <v>0</v>
      </c>
      <c r="O13" s="621">
        <f t="shared" si="3"/>
        <v>0</v>
      </c>
      <c r="P13" s="621">
        <f t="shared" si="3"/>
        <v>0</v>
      </c>
      <c r="Q13" s="621">
        <f t="shared" si="3"/>
        <v>0</v>
      </c>
      <c r="R13" s="621">
        <f t="shared" si="3"/>
        <v>0</v>
      </c>
      <c r="S13" s="621">
        <f t="shared" si="3"/>
        <v>0</v>
      </c>
      <c r="T13" s="621">
        <f t="shared" si="3"/>
        <v>0</v>
      </c>
      <c r="U13" s="621">
        <f t="shared" si="3"/>
        <v>0</v>
      </c>
      <c r="V13" s="621">
        <f t="shared" si="3"/>
        <v>0</v>
      </c>
      <c r="W13" s="621">
        <f t="shared" si="3"/>
        <v>0</v>
      </c>
      <c r="X13" s="621">
        <f t="shared" si="3"/>
        <v>0</v>
      </c>
      <c r="Y13" s="621">
        <f t="shared" si="3"/>
        <v>0</v>
      </c>
      <c r="Z13" s="622">
        <f t="shared" si="3"/>
        <v>0</v>
      </c>
    </row>
    <row r="14" spans="1:26" ht="13.8" thickBot="1">
      <c r="A14" s="57" t="s">
        <v>280</v>
      </c>
      <c r="B14" s="618" t="e">
        <f>B13*B10</f>
        <v>#DIV/0!</v>
      </c>
      <c r="C14" s="104" t="s">
        <v>359</v>
      </c>
      <c r="D14" s="613" t="s">
        <v>320</v>
      </c>
      <c r="E14" s="729">
        <f>通用假设!B44</f>
        <v>5.0000000000000001E-3</v>
      </c>
      <c r="F14" s="142"/>
      <c r="G14" s="621">
        <f>B28</f>
        <v>0</v>
      </c>
      <c r="H14" s="621">
        <f>G14*(1+$E$14)</f>
        <v>0</v>
      </c>
      <c r="I14" s="621">
        <f t="shared" ref="I14:Z14" si="4">H14*(1+$E$14)</f>
        <v>0</v>
      </c>
      <c r="J14" s="621">
        <f t="shared" si="4"/>
        <v>0</v>
      </c>
      <c r="K14" s="621">
        <f t="shared" si="4"/>
        <v>0</v>
      </c>
      <c r="L14" s="621">
        <f t="shared" si="4"/>
        <v>0</v>
      </c>
      <c r="M14" s="621">
        <f t="shared" si="4"/>
        <v>0</v>
      </c>
      <c r="N14" s="621">
        <f t="shared" si="4"/>
        <v>0</v>
      </c>
      <c r="O14" s="621">
        <f t="shared" si="4"/>
        <v>0</v>
      </c>
      <c r="P14" s="621">
        <f t="shared" si="4"/>
        <v>0</v>
      </c>
      <c r="Q14" s="621">
        <f t="shared" si="4"/>
        <v>0</v>
      </c>
      <c r="R14" s="621">
        <f t="shared" si="4"/>
        <v>0</v>
      </c>
      <c r="S14" s="621">
        <f t="shared" si="4"/>
        <v>0</v>
      </c>
      <c r="T14" s="621">
        <f t="shared" si="4"/>
        <v>0</v>
      </c>
      <c r="U14" s="621">
        <f t="shared" si="4"/>
        <v>0</v>
      </c>
      <c r="V14" s="621">
        <f t="shared" si="4"/>
        <v>0</v>
      </c>
      <c r="W14" s="621">
        <f t="shared" si="4"/>
        <v>0</v>
      </c>
      <c r="X14" s="621">
        <f t="shared" si="4"/>
        <v>0</v>
      </c>
      <c r="Y14" s="621">
        <f t="shared" si="4"/>
        <v>0</v>
      </c>
      <c r="Z14" s="622">
        <f t="shared" si="4"/>
        <v>0</v>
      </c>
    </row>
    <row r="15" spans="1:26" ht="14.4">
      <c r="A15" s="581" t="s">
        <v>406</v>
      </c>
      <c r="B15" s="295"/>
      <c r="C15" s="101"/>
      <c r="D15" s="613" t="s">
        <v>321</v>
      </c>
      <c r="E15" s="729">
        <f>通用假设!B45</f>
        <v>5.0000000000000001E-3</v>
      </c>
      <c r="F15" s="142"/>
      <c r="G15" s="621">
        <f t="shared" ref="G15:G16" si="5">B29</f>
        <v>0</v>
      </c>
      <c r="H15" s="621">
        <f>G15*(1+$E$15)</f>
        <v>0</v>
      </c>
      <c r="I15" s="621">
        <f t="shared" ref="I15:Z15" si="6">H15*(1+$E$15)</f>
        <v>0</v>
      </c>
      <c r="J15" s="621">
        <f t="shared" si="6"/>
        <v>0</v>
      </c>
      <c r="K15" s="621">
        <f t="shared" si="6"/>
        <v>0</v>
      </c>
      <c r="L15" s="621">
        <f t="shared" si="6"/>
        <v>0</v>
      </c>
      <c r="M15" s="621">
        <f t="shared" si="6"/>
        <v>0</v>
      </c>
      <c r="N15" s="621">
        <f t="shared" si="6"/>
        <v>0</v>
      </c>
      <c r="O15" s="621">
        <f t="shared" si="6"/>
        <v>0</v>
      </c>
      <c r="P15" s="621">
        <f t="shared" si="6"/>
        <v>0</v>
      </c>
      <c r="Q15" s="621">
        <f t="shared" si="6"/>
        <v>0</v>
      </c>
      <c r="R15" s="621">
        <f t="shared" si="6"/>
        <v>0</v>
      </c>
      <c r="S15" s="621">
        <f t="shared" si="6"/>
        <v>0</v>
      </c>
      <c r="T15" s="621">
        <f t="shared" si="6"/>
        <v>0</v>
      </c>
      <c r="U15" s="621">
        <f t="shared" si="6"/>
        <v>0</v>
      </c>
      <c r="V15" s="621">
        <f t="shared" si="6"/>
        <v>0</v>
      </c>
      <c r="W15" s="621">
        <f t="shared" si="6"/>
        <v>0</v>
      </c>
      <c r="X15" s="621">
        <f t="shared" si="6"/>
        <v>0</v>
      </c>
      <c r="Y15" s="621">
        <f t="shared" si="6"/>
        <v>0</v>
      </c>
      <c r="Z15" s="622">
        <f t="shared" si="6"/>
        <v>0</v>
      </c>
    </row>
    <row r="16" spans="1:26" ht="14.4">
      <c r="A16" s="58" t="s">
        <v>282</v>
      </c>
      <c r="B16" s="588">
        <f>使用者输入值!B34</f>
        <v>0</v>
      </c>
      <c r="C16" s="101"/>
      <c r="D16" s="613" t="s">
        <v>542</v>
      </c>
      <c r="E16" s="729"/>
      <c r="F16" s="142"/>
      <c r="G16" s="621">
        <f t="shared" si="5"/>
        <v>0</v>
      </c>
      <c r="H16" s="621">
        <f>G16*(1+$E$16)</f>
        <v>0</v>
      </c>
      <c r="I16" s="621">
        <f t="shared" ref="I16:Z16" si="7">H16*(1+$E$16)</f>
        <v>0</v>
      </c>
      <c r="J16" s="621">
        <f t="shared" si="7"/>
        <v>0</v>
      </c>
      <c r="K16" s="621">
        <f t="shared" si="7"/>
        <v>0</v>
      </c>
      <c r="L16" s="621">
        <f t="shared" si="7"/>
        <v>0</v>
      </c>
      <c r="M16" s="621">
        <f t="shared" si="7"/>
        <v>0</v>
      </c>
      <c r="N16" s="621">
        <f t="shared" si="7"/>
        <v>0</v>
      </c>
      <c r="O16" s="621">
        <f t="shared" si="7"/>
        <v>0</v>
      </c>
      <c r="P16" s="621">
        <f t="shared" si="7"/>
        <v>0</v>
      </c>
      <c r="Q16" s="621">
        <f t="shared" si="7"/>
        <v>0</v>
      </c>
      <c r="R16" s="621">
        <f t="shared" si="7"/>
        <v>0</v>
      </c>
      <c r="S16" s="621">
        <f t="shared" si="7"/>
        <v>0</v>
      </c>
      <c r="T16" s="621">
        <f t="shared" si="7"/>
        <v>0</v>
      </c>
      <c r="U16" s="621">
        <f t="shared" si="7"/>
        <v>0</v>
      </c>
      <c r="V16" s="621">
        <f t="shared" si="7"/>
        <v>0</v>
      </c>
      <c r="W16" s="621">
        <f t="shared" si="7"/>
        <v>0</v>
      </c>
      <c r="X16" s="621">
        <f t="shared" si="7"/>
        <v>0</v>
      </c>
      <c r="Y16" s="621">
        <f t="shared" si="7"/>
        <v>0</v>
      </c>
      <c r="Z16" s="622">
        <f t="shared" si="7"/>
        <v>0</v>
      </c>
    </row>
    <row r="17" spans="1:26" ht="14.4">
      <c r="A17" s="58" t="s">
        <v>283</v>
      </c>
      <c r="B17" s="588">
        <f>使用者输入值!B35</f>
        <v>0</v>
      </c>
      <c r="C17" s="101"/>
      <c r="D17" s="613" t="s">
        <v>275</v>
      </c>
      <c r="E17" s="729">
        <f>通用假设!B46</f>
        <v>5.0000000000000001E-3</v>
      </c>
      <c r="F17" s="142"/>
      <c r="G17" s="621">
        <f>B31</f>
        <v>0</v>
      </c>
      <c r="H17" s="621">
        <f t="shared" ref="H17:Z17" si="8">G17*(1+$E$17)</f>
        <v>0</v>
      </c>
      <c r="I17" s="621">
        <f t="shared" si="8"/>
        <v>0</v>
      </c>
      <c r="J17" s="621">
        <f t="shared" si="8"/>
        <v>0</v>
      </c>
      <c r="K17" s="621">
        <f t="shared" si="8"/>
        <v>0</v>
      </c>
      <c r="L17" s="621">
        <f t="shared" si="8"/>
        <v>0</v>
      </c>
      <c r="M17" s="621">
        <f t="shared" si="8"/>
        <v>0</v>
      </c>
      <c r="N17" s="621">
        <f t="shared" si="8"/>
        <v>0</v>
      </c>
      <c r="O17" s="621">
        <f t="shared" si="8"/>
        <v>0</v>
      </c>
      <c r="P17" s="621">
        <f t="shared" si="8"/>
        <v>0</v>
      </c>
      <c r="Q17" s="621">
        <f t="shared" si="8"/>
        <v>0</v>
      </c>
      <c r="R17" s="621">
        <f t="shared" si="8"/>
        <v>0</v>
      </c>
      <c r="S17" s="621">
        <f t="shared" si="8"/>
        <v>0</v>
      </c>
      <c r="T17" s="621">
        <f t="shared" si="8"/>
        <v>0</v>
      </c>
      <c r="U17" s="621">
        <f t="shared" si="8"/>
        <v>0</v>
      </c>
      <c r="V17" s="621">
        <f t="shared" si="8"/>
        <v>0</v>
      </c>
      <c r="W17" s="621">
        <f t="shared" si="8"/>
        <v>0</v>
      </c>
      <c r="X17" s="621">
        <f t="shared" si="8"/>
        <v>0</v>
      </c>
      <c r="Y17" s="621">
        <f t="shared" si="8"/>
        <v>0</v>
      </c>
      <c r="Z17" s="622">
        <f t="shared" si="8"/>
        <v>0</v>
      </c>
    </row>
    <row r="18" spans="1:26" ht="14.4">
      <c r="A18" s="59" t="s">
        <v>284</v>
      </c>
      <c r="B18" s="589">
        <f>B16*B10</f>
        <v>0</v>
      </c>
      <c r="C18" s="102" t="s">
        <v>139</v>
      </c>
      <c r="D18" s="669" t="s">
        <v>400</v>
      </c>
      <c r="E18" s="801"/>
      <c r="F18" s="174"/>
      <c r="G18" s="674" t="e">
        <f>$G$12+$G$13+G14+$G$17</f>
        <v>#DIV/0!</v>
      </c>
      <c r="H18" s="674" t="e">
        <f t="shared" ref="H18:Z18" si="9">$G$12+$G$13+H14+$G$17</f>
        <v>#DIV/0!</v>
      </c>
      <c r="I18" s="674" t="e">
        <f t="shared" si="9"/>
        <v>#DIV/0!</v>
      </c>
      <c r="J18" s="674" t="e">
        <f t="shared" si="9"/>
        <v>#DIV/0!</v>
      </c>
      <c r="K18" s="674" t="e">
        <f t="shared" si="9"/>
        <v>#DIV/0!</v>
      </c>
      <c r="L18" s="674" t="e">
        <f t="shared" si="9"/>
        <v>#DIV/0!</v>
      </c>
      <c r="M18" s="674" t="e">
        <f t="shared" si="9"/>
        <v>#DIV/0!</v>
      </c>
      <c r="N18" s="674" t="e">
        <f t="shared" si="9"/>
        <v>#DIV/0!</v>
      </c>
      <c r="O18" s="674" t="e">
        <f t="shared" si="9"/>
        <v>#DIV/0!</v>
      </c>
      <c r="P18" s="674" t="e">
        <f t="shared" si="9"/>
        <v>#DIV/0!</v>
      </c>
      <c r="Q18" s="674" t="e">
        <f t="shared" si="9"/>
        <v>#DIV/0!</v>
      </c>
      <c r="R18" s="674" t="e">
        <f t="shared" si="9"/>
        <v>#DIV/0!</v>
      </c>
      <c r="S18" s="674" t="e">
        <f t="shared" si="9"/>
        <v>#DIV/0!</v>
      </c>
      <c r="T18" s="674" t="e">
        <f t="shared" si="9"/>
        <v>#DIV/0!</v>
      </c>
      <c r="U18" s="674" t="e">
        <f t="shared" si="9"/>
        <v>#DIV/0!</v>
      </c>
      <c r="V18" s="674" t="e">
        <f t="shared" si="9"/>
        <v>#DIV/0!</v>
      </c>
      <c r="W18" s="674" t="e">
        <f t="shared" si="9"/>
        <v>#DIV/0!</v>
      </c>
      <c r="X18" s="674" t="e">
        <f t="shared" si="9"/>
        <v>#DIV/0!</v>
      </c>
      <c r="Y18" s="674" t="e">
        <f t="shared" si="9"/>
        <v>#DIV/0!</v>
      </c>
      <c r="Z18" s="675" t="e">
        <f t="shared" si="9"/>
        <v>#DIV/0!</v>
      </c>
    </row>
    <row r="19" spans="1:26" ht="14.4">
      <c r="A19" s="59" t="s">
        <v>285</v>
      </c>
      <c r="B19" s="589">
        <f>B17*B10</f>
        <v>0</v>
      </c>
      <c r="C19" s="102" t="s">
        <v>139</v>
      </c>
      <c r="D19" s="670" t="s">
        <v>401</v>
      </c>
      <c r="E19" s="729"/>
      <c r="F19" s="142"/>
      <c r="G19" s="621" t="e">
        <f>$G$12+$G$13+G15+$G$17</f>
        <v>#DIV/0!</v>
      </c>
      <c r="H19" s="621" t="e">
        <f t="shared" ref="H19:Z19" si="10">$G$12+$G$13+H15+$G$17</f>
        <v>#DIV/0!</v>
      </c>
      <c r="I19" s="621" t="e">
        <f t="shared" si="10"/>
        <v>#DIV/0!</v>
      </c>
      <c r="J19" s="621" t="e">
        <f t="shared" si="10"/>
        <v>#DIV/0!</v>
      </c>
      <c r="K19" s="621" t="e">
        <f t="shared" si="10"/>
        <v>#DIV/0!</v>
      </c>
      <c r="L19" s="621" t="e">
        <f t="shared" si="10"/>
        <v>#DIV/0!</v>
      </c>
      <c r="M19" s="621" t="e">
        <f t="shared" si="10"/>
        <v>#DIV/0!</v>
      </c>
      <c r="N19" s="621" t="e">
        <f t="shared" si="10"/>
        <v>#DIV/0!</v>
      </c>
      <c r="O19" s="621" t="e">
        <f t="shared" si="10"/>
        <v>#DIV/0!</v>
      </c>
      <c r="P19" s="621" t="e">
        <f t="shared" si="10"/>
        <v>#DIV/0!</v>
      </c>
      <c r="Q19" s="621" t="e">
        <f t="shared" si="10"/>
        <v>#DIV/0!</v>
      </c>
      <c r="R19" s="621" t="e">
        <f t="shared" si="10"/>
        <v>#DIV/0!</v>
      </c>
      <c r="S19" s="621" t="e">
        <f t="shared" si="10"/>
        <v>#DIV/0!</v>
      </c>
      <c r="T19" s="621" t="e">
        <f t="shared" si="10"/>
        <v>#DIV/0!</v>
      </c>
      <c r="U19" s="621" t="e">
        <f t="shared" si="10"/>
        <v>#DIV/0!</v>
      </c>
      <c r="V19" s="621" t="e">
        <f t="shared" si="10"/>
        <v>#DIV/0!</v>
      </c>
      <c r="W19" s="621" t="e">
        <f t="shared" si="10"/>
        <v>#DIV/0!</v>
      </c>
      <c r="X19" s="621" t="e">
        <f t="shared" si="10"/>
        <v>#DIV/0!</v>
      </c>
      <c r="Y19" s="621" t="e">
        <f t="shared" si="10"/>
        <v>#DIV/0!</v>
      </c>
      <c r="Z19" s="622" t="e">
        <f t="shared" si="10"/>
        <v>#DIV/0!</v>
      </c>
    </row>
    <row r="20" spans="1:26" ht="13.8" thickBot="1">
      <c r="A20" s="68" t="s">
        <v>273</v>
      </c>
      <c r="B20" s="587" t="e">
        <f>B19*B13</f>
        <v>#DIV/0!</v>
      </c>
      <c r="C20" s="102" t="s">
        <v>359</v>
      </c>
      <c r="D20" s="670" t="s">
        <v>543</v>
      </c>
      <c r="E20" s="729"/>
      <c r="F20" s="142"/>
      <c r="G20" s="621" t="e">
        <f>$G$12+$G$13+G16+$G$17</f>
        <v>#DIV/0!</v>
      </c>
      <c r="H20" s="621" t="e">
        <f t="shared" ref="H20:Z20" si="11">$G$12+$G$13+H16+$G$17</f>
        <v>#DIV/0!</v>
      </c>
      <c r="I20" s="621" t="e">
        <f t="shared" si="11"/>
        <v>#DIV/0!</v>
      </c>
      <c r="J20" s="621" t="e">
        <f t="shared" si="11"/>
        <v>#DIV/0!</v>
      </c>
      <c r="K20" s="621" t="e">
        <f t="shared" si="11"/>
        <v>#DIV/0!</v>
      </c>
      <c r="L20" s="621" t="e">
        <f t="shared" si="11"/>
        <v>#DIV/0!</v>
      </c>
      <c r="M20" s="621" t="e">
        <f t="shared" si="11"/>
        <v>#DIV/0!</v>
      </c>
      <c r="N20" s="621" t="e">
        <f t="shared" si="11"/>
        <v>#DIV/0!</v>
      </c>
      <c r="O20" s="621" t="e">
        <f t="shared" si="11"/>
        <v>#DIV/0!</v>
      </c>
      <c r="P20" s="621" t="e">
        <f t="shared" si="11"/>
        <v>#DIV/0!</v>
      </c>
      <c r="Q20" s="621" t="e">
        <f t="shared" si="11"/>
        <v>#DIV/0!</v>
      </c>
      <c r="R20" s="621" t="e">
        <f t="shared" si="11"/>
        <v>#DIV/0!</v>
      </c>
      <c r="S20" s="621" t="e">
        <f t="shared" si="11"/>
        <v>#DIV/0!</v>
      </c>
      <c r="T20" s="621" t="e">
        <f t="shared" si="11"/>
        <v>#DIV/0!</v>
      </c>
      <c r="U20" s="621" t="e">
        <f t="shared" si="11"/>
        <v>#DIV/0!</v>
      </c>
      <c r="V20" s="621" t="e">
        <f t="shared" si="11"/>
        <v>#DIV/0!</v>
      </c>
      <c r="W20" s="621" t="e">
        <f t="shared" si="11"/>
        <v>#DIV/0!</v>
      </c>
      <c r="X20" s="621" t="e">
        <f t="shared" si="11"/>
        <v>#DIV/0!</v>
      </c>
      <c r="Y20" s="621" t="e">
        <f t="shared" si="11"/>
        <v>#DIV/0!</v>
      </c>
      <c r="Z20" s="622" t="e">
        <f t="shared" si="11"/>
        <v>#DIV/0!</v>
      </c>
    </row>
    <row r="21" spans="1:26" ht="26.4">
      <c r="A21" s="56" t="s">
        <v>360</v>
      </c>
      <c r="B21" s="92">
        <f>使用者输入值!B37</f>
        <v>0</v>
      </c>
      <c r="C21" s="102" t="s">
        <v>357</v>
      </c>
      <c r="D21" s="168" t="s">
        <v>405</v>
      </c>
      <c r="E21" s="800"/>
      <c r="F21" s="169">
        <f>F8</f>
        <v>1798000</v>
      </c>
      <c r="G21" s="672" t="e">
        <f>$G$9+$G$10+G18</f>
        <v>#DIV/0!</v>
      </c>
      <c r="H21" s="672" t="e">
        <f t="shared" ref="H21:Z21" si="12">$G$9+$G$10+H18</f>
        <v>#DIV/0!</v>
      </c>
      <c r="I21" s="672" t="e">
        <f t="shared" si="12"/>
        <v>#DIV/0!</v>
      </c>
      <c r="J21" s="672" t="e">
        <f t="shared" si="12"/>
        <v>#DIV/0!</v>
      </c>
      <c r="K21" s="672" t="e">
        <f t="shared" si="12"/>
        <v>#DIV/0!</v>
      </c>
      <c r="L21" s="672" t="e">
        <f t="shared" si="12"/>
        <v>#DIV/0!</v>
      </c>
      <c r="M21" s="672" t="e">
        <f t="shared" si="12"/>
        <v>#DIV/0!</v>
      </c>
      <c r="N21" s="672" t="e">
        <f t="shared" si="12"/>
        <v>#DIV/0!</v>
      </c>
      <c r="O21" s="672" t="e">
        <f t="shared" si="12"/>
        <v>#DIV/0!</v>
      </c>
      <c r="P21" s="672" t="e">
        <f t="shared" si="12"/>
        <v>#DIV/0!</v>
      </c>
      <c r="Q21" s="672" t="e">
        <f t="shared" si="12"/>
        <v>#DIV/0!</v>
      </c>
      <c r="R21" s="672" t="e">
        <f t="shared" si="12"/>
        <v>#DIV/0!</v>
      </c>
      <c r="S21" s="672" t="e">
        <f t="shared" si="12"/>
        <v>#DIV/0!</v>
      </c>
      <c r="T21" s="672" t="e">
        <f t="shared" si="12"/>
        <v>#DIV/0!</v>
      </c>
      <c r="U21" s="672" t="e">
        <f t="shared" si="12"/>
        <v>#DIV/0!</v>
      </c>
      <c r="V21" s="672" t="e">
        <f t="shared" si="12"/>
        <v>#DIV/0!</v>
      </c>
      <c r="W21" s="672" t="e">
        <f t="shared" si="12"/>
        <v>#DIV/0!</v>
      </c>
      <c r="X21" s="672" t="e">
        <f t="shared" si="12"/>
        <v>#DIV/0!</v>
      </c>
      <c r="Y21" s="672" t="e">
        <f t="shared" si="12"/>
        <v>#DIV/0!</v>
      </c>
      <c r="Z21" s="673" t="e">
        <f t="shared" si="12"/>
        <v>#DIV/0!</v>
      </c>
    </row>
    <row r="22" spans="1:26" ht="30" customHeight="1">
      <c r="A22" s="59" t="s">
        <v>361</v>
      </c>
      <c r="B22" s="671">
        <f>使用者输入值!B36</f>
        <v>0</v>
      </c>
      <c r="D22" s="140" t="s">
        <v>402</v>
      </c>
      <c r="E22" s="729"/>
      <c r="F22" s="142">
        <f>F8</f>
        <v>1798000</v>
      </c>
      <c r="G22" s="621" t="e">
        <f>$G$9+$G$10+G19</f>
        <v>#DIV/0!</v>
      </c>
      <c r="H22" s="621" t="e">
        <f t="shared" ref="H22:Z22" si="13">$G$9+$G$10+H19</f>
        <v>#DIV/0!</v>
      </c>
      <c r="I22" s="621" t="e">
        <f t="shared" si="13"/>
        <v>#DIV/0!</v>
      </c>
      <c r="J22" s="621" t="e">
        <f t="shared" si="13"/>
        <v>#DIV/0!</v>
      </c>
      <c r="K22" s="621" t="e">
        <f t="shared" si="13"/>
        <v>#DIV/0!</v>
      </c>
      <c r="L22" s="621" t="e">
        <f t="shared" si="13"/>
        <v>#DIV/0!</v>
      </c>
      <c r="M22" s="621" t="e">
        <f t="shared" si="13"/>
        <v>#DIV/0!</v>
      </c>
      <c r="N22" s="621" t="e">
        <f t="shared" si="13"/>
        <v>#DIV/0!</v>
      </c>
      <c r="O22" s="621" t="e">
        <f t="shared" si="13"/>
        <v>#DIV/0!</v>
      </c>
      <c r="P22" s="621" t="e">
        <f t="shared" si="13"/>
        <v>#DIV/0!</v>
      </c>
      <c r="Q22" s="621" t="e">
        <f t="shared" si="13"/>
        <v>#DIV/0!</v>
      </c>
      <c r="R22" s="621" t="e">
        <f t="shared" si="13"/>
        <v>#DIV/0!</v>
      </c>
      <c r="S22" s="621" t="e">
        <f t="shared" si="13"/>
        <v>#DIV/0!</v>
      </c>
      <c r="T22" s="621" t="e">
        <f t="shared" si="13"/>
        <v>#DIV/0!</v>
      </c>
      <c r="U22" s="621" t="e">
        <f t="shared" si="13"/>
        <v>#DIV/0!</v>
      </c>
      <c r="V22" s="621" t="e">
        <f t="shared" si="13"/>
        <v>#DIV/0!</v>
      </c>
      <c r="W22" s="621" t="e">
        <f t="shared" si="13"/>
        <v>#DIV/0!</v>
      </c>
      <c r="X22" s="621" t="e">
        <f t="shared" si="13"/>
        <v>#DIV/0!</v>
      </c>
      <c r="Y22" s="621" t="e">
        <f t="shared" si="13"/>
        <v>#DIV/0!</v>
      </c>
      <c r="Z22" s="622" t="e">
        <f t="shared" si="13"/>
        <v>#DIV/0!</v>
      </c>
    </row>
    <row r="23" spans="1:26" ht="27" thickBot="1">
      <c r="A23" s="107" t="s">
        <v>362</v>
      </c>
      <c r="B23" s="587" t="e">
        <f>-PMT(B22,B21,B18,0,0)</f>
        <v>#DIV/0!</v>
      </c>
      <c r="C23" s="102" t="s">
        <v>363</v>
      </c>
      <c r="D23" s="170" t="s">
        <v>544</v>
      </c>
      <c r="E23" s="802"/>
      <c r="F23" s="144">
        <f>F8</f>
        <v>1798000</v>
      </c>
      <c r="G23" s="617" t="e">
        <f>$G$9+$G$10+G20</f>
        <v>#DIV/0!</v>
      </c>
      <c r="H23" s="617" t="e">
        <f t="shared" ref="H23:Z23" si="14">$G$9+$G$10+H20</f>
        <v>#DIV/0!</v>
      </c>
      <c r="I23" s="617" t="e">
        <f t="shared" si="14"/>
        <v>#DIV/0!</v>
      </c>
      <c r="J23" s="617" t="e">
        <f t="shared" si="14"/>
        <v>#DIV/0!</v>
      </c>
      <c r="K23" s="617" t="e">
        <f t="shared" si="14"/>
        <v>#DIV/0!</v>
      </c>
      <c r="L23" s="617" t="e">
        <f t="shared" si="14"/>
        <v>#DIV/0!</v>
      </c>
      <c r="M23" s="617" t="e">
        <f t="shared" si="14"/>
        <v>#DIV/0!</v>
      </c>
      <c r="N23" s="617" t="e">
        <f t="shared" si="14"/>
        <v>#DIV/0!</v>
      </c>
      <c r="O23" s="617" t="e">
        <f t="shared" si="14"/>
        <v>#DIV/0!</v>
      </c>
      <c r="P23" s="617" t="e">
        <f t="shared" si="14"/>
        <v>#DIV/0!</v>
      </c>
      <c r="Q23" s="617" t="e">
        <f t="shared" si="14"/>
        <v>#DIV/0!</v>
      </c>
      <c r="R23" s="617" t="e">
        <f t="shared" si="14"/>
        <v>#DIV/0!</v>
      </c>
      <c r="S23" s="617" t="e">
        <f t="shared" si="14"/>
        <v>#DIV/0!</v>
      </c>
      <c r="T23" s="617" t="e">
        <f t="shared" si="14"/>
        <v>#DIV/0!</v>
      </c>
      <c r="U23" s="617" t="e">
        <f t="shared" si="14"/>
        <v>#DIV/0!</v>
      </c>
      <c r="V23" s="617" t="e">
        <f t="shared" si="14"/>
        <v>#DIV/0!</v>
      </c>
      <c r="W23" s="617" t="e">
        <f t="shared" si="14"/>
        <v>#DIV/0!</v>
      </c>
      <c r="X23" s="617" t="e">
        <f t="shared" si="14"/>
        <v>#DIV/0!</v>
      </c>
      <c r="Y23" s="617" t="e">
        <f t="shared" si="14"/>
        <v>#DIV/0!</v>
      </c>
      <c r="Z23" s="618" t="e">
        <f t="shared" si="14"/>
        <v>#DIV/0!</v>
      </c>
    </row>
    <row r="24" spans="1:26" ht="13.8" thickBot="1">
      <c r="A24" s="581" t="s">
        <v>367</v>
      </c>
      <c r="B24" s="295"/>
      <c r="D24" s="140"/>
      <c r="E24" s="796"/>
      <c r="F24" s="142"/>
      <c r="G24" s="123"/>
      <c r="H24" s="123"/>
      <c r="I24" s="123"/>
      <c r="J24" s="123"/>
      <c r="K24" s="123"/>
      <c r="L24" s="123"/>
      <c r="M24" s="123"/>
      <c r="N24" s="123"/>
      <c r="O24" s="123"/>
      <c r="P24" s="123"/>
      <c r="Q24" s="123"/>
      <c r="R24" s="123"/>
      <c r="S24" s="123"/>
      <c r="T24" s="123"/>
      <c r="U24" s="123"/>
      <c r="V24" s="123"/>
      <c r="W24" s="123"/>
      <c r="X24" s="123"/>
      <c r="Y24" s="123"/>
      <c r="Z24" s="143"/>
    </row>
    <row r="25" spans="1:26">
      <c r="A25" s="60" t="s">
        <v>364</v>
      </c>
      <c r="B25" s="94" t="e">
        <f>Treatment_Dewatering!B22</f>
        <v>#DIV/0!</v>
      </c>
      <c r="C25" s="102" t="s">
        <v>363</v>
      </c>
      <c r="D25" s="609" t="s">
        <v>390</v>
      </c>
      <c r="E25" s="797"/>
      <c r="F25" s="846"/>
      <c r="G25" s="846"/>
      <c r="H25" s="612"/>
      <c r="I25" s="612"/>
      <c r="J25" s="612"/>
      <c r="K25" s="612"/>
      <c r="L25" s="612"/>
      <c r="M25" s="612"/>
      <c r="N25" s="612"/>
      <c r="O25" s="612"/>
      <c r="P25" s="612"/>
      <c r="Q25" s="612"/>
      <c r="R25" s="612"/>
      <c r="S25" s="612"/>
      <c r="T25" s="612"/>
      <c r="U25" s="612"/>
      <c r="V25" s="612"/>
      <c r="W25" s="612"/>
      <c r="X25" s="612"/>
      <c r="Y25" s="612"/>
      <c r="Z25" s="173"/>
    </row>
    <row r="26" spans="1:26" ht="26.4">
      <c r="A26" s="60" t="s">
        <v>365</v>
      </c>
      <c r="B26" s="94">
        <f>Treatment_Dewatering!B25</f>
        <v>0</v>
      </c>
      <c r="C26" s="102" t="s">
        <v>363</v>
      </c>
      <c r="D26" s="63" t="s">
        <v>368</v>
      </c>
      <c r="E26" s="798">
        <f>通用假设!B44</f>
        <v>5.0000000000000001E-3</v>
      </c>
      <c r="F26" s="751"/>
      <c r="G26" s="751" t="e">
        <f>B37</f>
        <v>#DIV/0!</v>
      </c>
      <c r="H26" s="123" t="e">
        <f>G26*(1+$E$26)</f>
        <v>#DIV/0!</v>
      </c>
      <c r="I26" s="123" t="e">
        <f>H26*(1+$E$26)</f>
        <v>#DIV/0!</v>
      </c>
      <c r="J26" s="123" t="e">
        <f>I26*(1+$E$26)</f>
        <v>#DIV/0!</v>
      </c>
      <c r="K26" s="123" t="e">
        <f t="shared" ref="K26:Z26" si="15">J26*(1+$E$26)</f>
        <v>#DIV/0!</v>
      </c>
      <c r="L26" s="123" t="e">
        <f t="shared" si="15"/>
        <v>#DIV/0!</v>
      </c>
      <c r="M26" s="123" t="e">
        <f t="shared" si="15"/>
        <v>#DIV/0!</v>
      </c>
      <c r="N26" s="123" t="e">
        <f t="shared" si="15"/>
        <v>#DIV/0!</v>
      </c>
      <c r="O26" s="123" t="e">
        <f t="shared" si="15"/>
        <v>#DIV/0!</v>
      </c>
      <c r="P26" s="123" t="e">
        <f t="shared" si="15"/>
        <v>#DIV/0!</v>
      </c>
      <c r="Q26" s="123" t="e">
        <f t="shared" si="15"/>
        <v>#DIV/0!</v>
      </c>
      <c r="R26" s="123" t="e">
        <f t="shared" si="15"/>
        <v>#DIV/0!</v>
      </c>
      <c r="S26" s="123" t="e">
        <f t="shared" si="15"/>
        <v>#DIV/0!</v>
      </c>
      <c r="T26" s="123" t="e">
        <f t="shared" si="15"/>
        <v>#DIV/0!</v>
      </c>
      <c r="U26" s="123" t="e">
        <f t="shared" si="15"/>
        <v>#DIV/0!</v>
      </c>
      <c r="V26" s="123" t="e">
        <f t="shared" si="15"/>
        <v>#DIV/0!</v>
      </c>
      <c r="W26" s="123" t="e">
        <f t="shared" si="15"/>
        <v>#DIV/0!</v>
      </c>
      <c r="X26" s="123" t="e">
        <f t="shared" si="15"/>
        <v>#DIV/0!</v>
      </c>
      <c r="Y26" s="123" t="e">
        <f t="shared" si="15"/>
        <v>#DIV/0!</v>
      </c>
      <c r="Z26" s="143" t="e">
        <f t="shared" si="15"/>
        <v>#DIV/0!</v>
      </c>
    </row>
    <row r="27" spans="1:26" ht="26.4">
      <c r="A27" s="60" t="s">
        <v>395</v>
      </c>
      <c r="B27" s="94"/>
      <c r="C27" s="102" t="s">
        <v>363</v>
      </c>
      <c r="D27" s="637" t="s">
        <v>523</v>
      </c>
      <c r="E27" s="798">
        <f>通用假设!B47</f>
        <v>5.0000000000000001E-3</v>
      </c>
      <c r="F27" s="751"/>
      <c r="G27" s="751">
        <f>B38</f>
        <v>0</v>
      </c>
      <c r="H27" s="123">
        <f>G27*(1+$E$27)</f>
        <v>0</v>
      </c>
      <c r="I27" s="123">
        <f t="shared" ref="I27:Z27" si="16">H27*(1+$E$27)</f>
        <v>0</v>
      </c>
      <c r="J27" s="123">
        <f t="shared" si="16"/>
        <v>0</v>
      </c>
      <c r="K27" s="123">
        <f t="shared" si="16"/>
        <v>0</v>
      </c>
      <c r="L27" s="123">
        <f t="shared" si="16"/>
        <v>0</v>
      </c>
      <c r="M27" s="123">
        <f t="shared" si="16"/>
        <v>0</v>
      </c>
      <c r="N27" s="123">
        <f t="shared" si="16"/>
        <v>0</v>
      </c>
      <c r="O27" s="123">
        <f t="shared" si="16"/>
        <v>0</v>
      </c>
      <c r="P27" s="123">
        <f t="shared" si="16"/>
        <v>0</v>
      </c>
      <c r="Q27" s="123">
        <f t="shared" si="16"/>
        <v>0</v>
      </c>
      <c r="R27" s="123">
        <f t="shared" si="16"/>
        <v>0</v>
      </c>
      <c r="S27" s="123">
        <f t="shared" si="16"/>
        <v>0</v>
      </c>
      <c r="T27" s="123">
        <f t="shared" si="16"/>
        <v>0</v>
      </c>
      <c r="U27" s="123">
        <f t="shared" si="16"/>
        <v>0</v>
      </c>
      <c r="V27" s="123">
        <f t="shared" si="16"/>
        <v>0</v>
      </c>
      <c r="W27" s="123">
        <f t="shared" si="16"/>
        <v>0</v>
      </c>
      <c r="X27" s="123">
        <f t="shared" si="16"/>
        <v>0</v>
      </c>
      <c r="Y27" s="123">
        <f t="shared" si="16"/>
        <v>0</v>
      </c>
      <c r="Z27" s="143">
        <f t="shared" si="16"/>
        <v>0</v>
      </c>
    </row>
    <row r="28" spans="1:26" ht="39.6">
      <c r="A28" s="71" t="s">
        <v>398</v>
      </c>
      <c r="B28" s="94">
        <f>'Treat DeWat+Ht Dry_0 Net Energy'!D40</f>
        <v>0</v>
      </c>
      <c r="C28" s="102" t="s">
        <v>363</v>
      </c>
      <c r="D28" s="63" t="str">
        <f>A40</f>
        <v>Annuity of Governemnt financial incentive to cement plants for the use of sewage sludge</v>
      </c>
      <c r="E28" s="750"/>
      <c r="F28" s="751"/>
      <c r="G28" s="751" t="e">
        <f t="shared" ref="G28:Z28" si="17">$B$40</f>
        <v>#DIV/0!</v>
      </c>
      <c r="H28" s="123" t="e">
        <f t="shared" si="17"/>
        <v>#DIV/0!</v>
      </c>
      <c r="I28" s="123" t="e">
        <f t="shared" si="17"/>
        <v>#DIV/0!</v>
      </c>
      <c r="J28" s="123" t="e">
        <f t="shared" si="17"/>
        <v>#DIV/0!</v>
      </c>
      <c r="K28" s="123" t="e">
        <f t="shared" si="17"/>
        <v>#DIV/0!</v>
      </c>
      <c r="L28" s="123" t="e">
        <f t="shared" si="17"/>
        <v>#DIV/0!</v>
      </c>
      <c r="M28" s="123" t="e">
        <f t="shared" si="17"/>
        <v>#DIV/0!</v>
      </c>
      <c r="N28" s="123" t="e">
        <f t="shared" si="17"/>
        <v>#DIV/0!</v>
      </c>
      <c r="O28" s="123" t="e">
        <f t="shared" si="17"/>
        <v>#DIV/0!</v>
      </c>
      <c r="P28" s="123" t="e">
        <f t="shared" si="17"/>
        <v>#DIV/0!</v>
      </c>
      <c r="Q28" s="123" t="e">
        <f t="shared" si="17"/>
        <v>#DIV/0!</v>
      </c>
      <c r="R28" s="123" t="e">
        <f t="shared" si="17"/>
        <v>#DIV/0!</v>
      </c>
      <c r="S28" s="123" t="e">
        <f t="shared" si="17"/>
        <v>#DIV/0!</v>
      </c>
      <c r="T28" s="123" t="e">
        <f t="shared" si="17"/>
        <v>#DIV/0!</v>
      </c>
      <c r="U28" s="123" t="e">
        <f t="shared" si="17"/>
        <v>#DIV/0!</v>
      </c>
      <c r="V28" s="123" t="e">
        <f t="shared" si="17"/>
        <v>#DIV/0!</v>
      </c>
      <c r="W28" s="123" t="e">
        <f t="shared" si="17"/>
        <v>#DIV/0!</v>
      </c>
      <c r="X28" s="123" t="e">
        <f t="shared" si="17"/>
        <v>#DIV/0!</v>
      </c>
      <c r="Y28" s="123" t="e">
        <f t="shared" si="17"/>
        <v>#DIV/0!</v>
      </c>
      <c r="Z28" s="143" t="e">
        <f t="shared" si="17"/>
        <v>#DIV/0!</v>
      </c>
    </row>
    <row r="29" spans="1:26" ht="13.8" thickBot="1">
      <c r="A29" s="71" t="s">
        <v>399</v>
      </c>
      <c r="B29" s="94">
        <f>'Treat DeWat+Ht Dry_0 Net Energy'!D41</f>
        <v>0</v>
      </c>
      <c r="C29" s="102" t="s">
        <v>363</v>
      </c>
      <c r="D29" s="135" t="s">
        <v>508</v>
      </c>
      <c r="E29" s="847"/>
      <c r="F29" s="848"/>
      <c r="G29" s="848" t="e">
        <f>SUM(G26:G28)</f>
        <v>#DIV/0!</v>
      </c>
      <c r="H29" s="755" t="e">
        <f t="shared" ref="H29:Y29" si="18">SUM(H26:H28)</f>
        <v>#DIV/0!</v>
      </c>
      <c r="I29" s="755" t="e">
        <f t="shared" si="18"/>
        <v>#DIV/0!</v>
      </c>
      <c r="J29" s="755" t="e">
        <f t="shared" si="18"/>
        <v>#DIV/0!</v>
      </c>
      <c r="K29" s="755" t="e">
        <f t="shared" si="18"/>
        <v>#DIV/0!</v>
      </c>
      <c r="L29" s="755" t="e">
        <f t="shared" si="18"/>
        <v>#DIV/0!</v>
      </c>
      <c r="M29" s="755" t="e">
        <f t="shared" si="18"/>
        <v>#DIV/0!</v>
      </c>
      <c r="N29" s="755" t="e">
        <f t="shared" si="18"/>
        <v>#DIV/0!</v>
      </c>
      <c r="O29" s="755" t="e">
        <f t="shared" si="18"/>
        <v>#DIV/0!</v>
      </c>
      <c r="P29" s="755" t="e">
        <f t="shared" si="18"/>
        <v>#DIV/0!</v>
      </c>
      <c r="Q29" s="755" t="e">
        <f t="shared" si="18"/>
        <v>#DIV/0!</v>
      </c>
      <c r="R29" s="755" t="e">
        <f t="shared" si="18"/>
        <v>#DIV/0!</v>
      </c>
      <c r="S29" s="755" t="e">
        <f t="shared" si="18"/>
        <v>#DIV/0!</v>
      </c>
      <c r="T29" s="755" t="e">
        <f t="shared" si="18"/>
        <v>#DIV/0!</v>
      </c>
      <c r="U29" s="755" t="e">
        <f t="shared" si="18"/>
        <v>#DIV/0!</v>
      </c>
      <c r="V29" s="755" t="e">
        <f t="shared" si="18"/>
        <v>#DIV/0!</v>
      </c>
      <c r="W29" s="755" t="e">
        <f t="shared" si="18"/>
        <v>#DIV/0!</v>
      </c>
      <c r="X29" s="755" t="e">
        <f t="shared" si="18"/>
        <v>#DIV/0!</v>
      </c>
      <c r="Y29" s="755" t="e">
        <f t="shared" si="18"/>
        <v>#DIV/0!</v>
      </c>
      <c r="Z29" s="849" t="e">
        <f>SUM(Z26:Z28)</f>
        <v>#DIV/0!</v>
      </c>
    </row>
    <row r="30" spans="1:26">
      <c r="A30" s="71" t="s">
        <v>549</v>
      </c>
      <c r="B30" s="94">
        <f>'Treat DeWat+Ht Dry_0 Net Energy'!D42</f>
        <v>0</v>
      </c>
      <c r="C30" s="102" t="s">
        <v>363</v>
      </c>
      <c r="D30" s="682" t="s">
        <v>521</v>
      </c>
      <c r="E30" s="614"/>
      <c r="F30" s="142"/>
      <c r="G30" s="123"/>
      <c r="H30" s="123"/>
      <c r="I30" s="123"/>
      <c r="J30" s="123"/>
      <c r="K30" s="123"/>
      <c r="L30" s="123"/>
      <c r="M30" s="123"/>
      <c r="N30" s="123"/>
      <c r="O30" s="123"/>
      <c r="P30" s="123"/>
      <c r="Q30" s="123"/>
      <c r="R30" s="123"/>
      <c r="S30" s="123"/>
      <c r="T30" s="123"/>
      <c r="U30" s="123"/>
      <c r="V30" s="123"/>
      <c r="W30" s="123"/>
      <c r="X30" s="123"/>
      <c r="Y30" s="123"/>
      <c r="Z30" s="143"/>
    </row>
    <row r="31" spans="1:26">
      <c r="A31" s="60" t="s">
        <v>366</v>
      </c>
      <c r="B31" s="94">
        <f>'Sludge Transportation'!E18</f>
        <v>0</v>
      </c>
      <c r="C31" s="102" t="s">
        <v>363</v>
      </c>
      <c r="D31" s="791" t="s">
        <v>403</v>
      </c>
      <c r="E31" s="677"/>
      <c r="F31" s="753">
        <f>F26-F21</f>
        <v>-1798000</v>
      </c>
      <c r="G31" s="676" t="e">
        <f t="shared" ref="G31:Z31" si="19">G29-G18</f>
        <v>#DIV/0!</v>
      </c>
      <c r="H31" s="676" t="e">
        <f t="shared" si="19"/>
        <v>#DIV/0!</v>
      </c>
      <c r="I31" s="676" t="e">
        <f t="shared" si="19"/>
        <v>#DIV/0!</v>
      </c>
      <c r="J31" s="676" t="e">
        <f t="shared" si="19"/>
        <v>#DIV/0!</v>
      </c>
      <c r="K31" s="676" t="e">
        <f t="shared" si="19"/>
        <v>#DIV/0!</v>
      </c>
      <c r="L31" s="676" t="e">
        <f t="shared" si="19"/>
        <v>#DIV/0!</v>
      </c>
      <c r="M31" s="676" t="e">
        <f t="shared" si="19"/>
        <v>#DIV/0!</v>
      </c>
      <c r="N31" s="676" t="e">
        <f t="shared" si="19"/>
        <v>#DIV/0!</v>
      </c>
      <c r="O31" s="676" t="e">
        <f t="shared" si="19"/>
        <v>#DIV/0!</v>
      </c>
      <c r="P31" s="676" t="e">
        <f t="shared" si="19"/>
        <v>#DIV/0!</v>
      </c>
      <c r="Q31" s="676" t="e">
        <f t="shared" si="19"/>
        <v>#DIV/0!</v>
      </c>
      <c r="R31" s="676" t="e">
        <f t="shared" si="19"/>
        <v>#DIV/0!</v>
      </c>
      <c r="S31" s="676" t="e">
        <f t="shared" si="19"/>
        <v>#DIV/0!</v>
      </c>
      <c r="T31" s="676" t="e">
        <f t="shared" si="19"/>
        <v>#DIV/0!</v>
      </c>
      <c r="U31" s="676" t="e">
        <f t="shared" si="19"/>
        <v>#DIV/0!</v>
      </c>
      <c r="V31" s="676" t="e">
        <f t="shared" si="19"/>
        <v>#DIV/0!</v>
      </c>
      <c r="W31" s="676" t="e">
        <f t="shared" si="19"/>
        <v>#DIV/0!</v>
      </c>
      <c r="X31" s="676" t="e">
        <f t="shared" si="19"/>
        <v>#DIV/0!</v>
      </c>
      <c r="Y31" s="676" t="e">
        <f t="shared" si="19"/>
        <v>#DIV/0!</v>
      </c>
      <c r="Z31" s="841" t="e">
        <f t="shared" si="19"/>
        <v>#DIV/0!</v>
      </c>
    </row>
    <row r="32" spans="1:26" ht="26.4">
      <c r="A32" s="72" t="s">
        <v>396</v>
      </c>
      <c r="B32" s="643" t="e">
        <f>$B$25+$B$26+$B$31+B28</f>
        <v>#DIV/0!</v>
      </c>
      <c r="C32" s="102" t="s">
        <v>363</v>
      </c>
      <c r="D32" s="791" t="s">
        <v>404</v>
      </c>
      <c r="E32" s="677"/>
      <c r="F32" s="753">
        <f>F26-F22</f>
        <v>-1798000</v>
      </c>
      <c r="G32" s="676" t="e">
        <f t="shared" ref="G32:Z32" si="20">G29-G19</f>
        <v>#DIV/0!</v>
      </c>
      <c r="H32" s="676" t="e">
        <f t="shared" si="20"/>
        <v>#DIV/0!</v>
      </c>
      <c r="I32" s="676" t="e">
        <f t="shared" si="20"/>
        <v>#DIV/0!</v>
      </c>
      <c r="J32" s="676" t="e">
        <f t="shared" si="20"/>
        <v>#DIV/0!</v>
      </c>
      <c r="K32" s="676" t="e">
        <f t="shared" si="20"/>
        <v>#DIV/0!</v>
      </c>
      <c r="L32" s="676" t="e">
        <f t="shared" si="20"/>
        <v>#DIV/0!</v>
      </c>
      <c r="M32" s="676" t="e">
        <f t="shared" si="20"/>
        <v>#DIV/0!</v>
      </c>
      <c r="N32" s="676" t="e">
        <f t="shared" si="20"/>
        <v>#DIV/0!</v>
      </c>
      <c r="O32" s="676" t="e">
        <f t="shared" si="20"/>
        <v>#DIV/0!</v>
      </c>
      <c r="P32" s="676" t="e">
        <f t="shared" si="20"/>
        <v>#DIV/0!</v>
      </c>
      <c r="Q32" s="676" t="e">
        <f t="shared" si="20"/>
        <v>#DIV/0!</v>
      </c>
      <c r="R32" s="676" t="e">
        <f t="shared" si="20"/>
        <v>#DIV/0!</v>
      </c>
      <c r="S32" s="676" t="e">
        <f t="shared" si="20"/>
        <v>#DIV/0!</v>
      </c>
      <c r="T32" s="676" t="e">
        <f t="shared" si="20"/>
        <v>#DIV/0!</v>
      </c>
      <c r="U32" s="676" t="e">
        <f t="shared" si="20"/>
        <v>#DIV/0!</v>
      </c>
      <c r="V32" s="676" t="e">
        <f t="shared" si="20"/>
        <v>#DIV/0!</v>
      </c>
      <c r="W32" s="676" t="e">
        <f t="shared" si="20"/>
        <v>#DIV/0!</v>
      </c>
      <c r="X32" s="676" t="e">
        <f t="shared" si="20"/>
        <v>#DIV/0!</v>
      </c>
      <c r="Y32" s="676" t="e">
        <f t="shared" si="20"/>
        <v>#DIV/0!</v>
      </c>
      <c r="Z32" s="841" t="e">
        <f t="shared" si="20"/>
        <v>#DIV/0!</v>
      </c>
    </row>
    <row r="33" spans="1:91" ht="27" thickBot="1">
      <c r="A33" s="72" t="s">
        <v>397</v>
      </c>
      <c r="B33" s="643" t="e">
        <f>$B$25+$B$26+$B$31+B29</f>
        <v>#DIV/0!</v>
      </c>
      <c r="C33" s="102" t="s">
        <v>363</v>
      </c>
      <c r="D33" s="842" t="s">
        <v>545</v>
      </c>
      <c r="E33" s="664"/>
      <c r="F33" s="843">
        <f>F26-F23</f>
        <v>-1798000</v>
      </c>
      <c r="G33" s="844" t="e">
        <f t="shared" ref="G33:Z33" si="21">G29-G20</f>
        <v>#DIV/0!</v>
      </c>
      <c r="H33" s="844" t="e">
        <f t="shared" si="21"/>
        <v>#DIV/0!</v>
      </c>
      <c r="I33" s="844" t="e">
        <f t="shared" si="21"/>
        <v>#DIV/0!</v>
      </c>
      <c r="J33" s="844" t="e">
        <f t="shared" si="21"/>
        <v>#DIV/0!</v>
      </c>
      <c r="K33" s="844" t="e">
        <f t="shared" si="21"/>
        <v>#DIV/0!</v>
      </c>
      <c r="L33" s="844" t="e">
        <f t="shared" si="21"/>
        <v>#DIV/0!</v>
      </c>
      <c r="M33" s="844" t="e">
        <f t="shared" si="21"/>
        <v>#DIV/0!</v>
      </c>
      <c r="N33" s="844" t="e">
        <f t="shared" si="21"/>
        <v>#DIV/0!</v>
      </c>
      <c r="O33" s="844" t="e">
        <f t="shared" si="21"/>
        <v>#DIV/0!</v>
      </c>
      <c r="P33" s="844" t="e">
        <f t="shared" si="21"/>
        <v>#DIV/0!</v>
      </c>
      <c r="Q33" s="844" t="e">
        <f t="shared" si="21"/>
        <v>#DIV/0!</v>
      </c>
      <c r="R33" s="844" t="e">
        <f t="shared" si="21"/>
        <v>#DIV/0!</v>
      </c>
      <c r="S33" s="844" t="e">
        <f t="shared" si="21"/>
        <v>#DIV/0!</v>
      </c>
      <c r="T33" s="844" t="e">
        <f t="shared" si="21"/>
        <v>#DIV/0!</v>
      </c>
      <c r="U33" s="844" t="e">
        <f t="shared" si="21"/>
        <v>#DIV/0!</v>
      </c>
      <c r="V33" s="844" t="e">
        <f t="shared" si="21"/>
        <v>#DIV/0!</v>
      </c>
      <c r="W33" s="844" t="e">
        <f t="shared" si="21"/>
        <v>#DIV/0!</v>
      </c>
      <c r="X33" s="844" t="e">
        <f t="shared" si="21"/>
        <v>#DIV/0!</v>
      </c>
      <c r="Y33" s="844" t="e">
        <f t="shared" si="21"/>
        <v>#DIV/0!</v>
      </c>
      <c r="Z33" s="845" t="e">
        <f t="shared" si="21"/>
        <v>#DIV/0!</v>
      </c>
    </row>
    <row r="34" spans="1:91" ht="27" thickBot="1">
      <c r="A34" s="73" t="s">
        <v>548</v>
      </c>
      <c r="B34" s="587" t="e">
        <f t="shared" ref="B34" si="22">$B$25+$B$26+$B$31+B30</f>
        <v>#DIV/0!</v>
      </c>
      <c r="C34" s="102" t="s">
        <v>363</v>
      </c>
      <c r="D34" s="840" t="s">
        <v>429</v>
      </c>
      <c r="E34" s="630" t="e">
        <f>NPV($B$11,F31:Z31)</f>
        <v>#DIV/0!</v>
      </c>
      <c r="F34" s="255"/>
      <c r="G34" s="255"/>
      <c r="H34" s="255"/>
      <c r="I34" s="255"/>
      <c r="J34" s="255"/>
      <c r="K34" s="255"/>
      <c r="L34" s="255"/>
      <c r="M34" s="255"/>
      <c r="N34" s="255"/>
      <c r="O34" s="255"/>
      <c r="P34" s="255"/>
      <c r="Q34" s="255"/>
      <c r="R34" s="255"/>
      <c r="S34" s="255"/>
      <c r="T34" s="255"/>
      <c r="U34" s="255"/>
      <c r="V34" s="255"/>
      <c r="W34" s="255"/>
      <c r="X34" s="255"/>
      <c r="Y34" s="255"/>
      <c r="Z34" s="255"/>
    </row>
    <row r="35" spans="1:91" ht="13.8" thickBot="1">
      <c r="A35" s="72"/>
      <c r="B35" s="111"/>
      <c r="D35" s="787" t="s">
        <v>430</v>
      </c>
      <c r="E35" s="630" t="e">
        <f>NPV($B$11,F32:Z32)</f>
        <v>#DIV/0!</v>
      </c>
      <c r="F35" s="255"/>
      <c r="G35" s="255"/>
      <c r="H35" s="255"/>
      <c r="I35" s="255"/>
      <c r="J35" s="255"/>
      <c r="K35" s="255"/>
      <c r="L35" s="255"/>
      <c r="M35" s="255"/>
      <c r="N35" s="255"/>
      <c r="O35" s="255"/>
      <c r="P35" s="255"/>
      <c r="Q35" s="255"/>
      <c r="R35" s="255"/>
      <c r="S35" s="255"/>
      <c r="T35" s="255"/>
      <c r="U35" s="255"/>
      <c r="V35" s="255"/>
      <c r="W35" s="255"/>
      <c r="X35" s="255"/>
      <c r="Y35" s="255"/>
      <c r="Z35" s="255"/>
    </row>
    <row r="36" spans="1:91">
      <c r="A36" s="581" t="s">
        <v>291</v>
      </c>
      <c r="B36" s="295"/>
      <c r="D36" s="787" t="s">
        <v>546</v>
      </c>
      <c r="E36" s="630" t="e">
        <f>NPV($B$11,F33:Z33)</f>
        <v>#DIV/0!</v>
      </c>
      <c r="F36" s="255"/>
      <c r="G36" s="255"/>
      <c r="H36" s="255"/>
      <c r="I36" s="255"/>
      <c r="J36" s="255"/>
      <c r="K36" s="255"/>
      <c r="L36" s="255"/>
      <c r="M36" s="255"/>
      <c r="N36" s="255"/>
      <c r="O36" s="255"/>
      <c r="P36" s="255"/>
      <c r="Q36" s="255"/>
      <c r="R36" s="255"/>
      <c r="S36" s="255"/>
      <c r="T36" s="255"/>
      <c r="U36" s="255"/>
      <c r="V36" s="255"/>
      <c r="W36" s="255"/>
      <c r="X36" s="255"/>
      <c r="Y36" s="255"/>
      <c r="Z36" s="255"/>
    </row>
    <row r="37" spans="1:91" ht="26.4">
      <c r="A37" s="63" t="s">
        <v>382</v>
      </c>
      <c r="B37" s="94" t="e">
        <f>'End Use in Cement'!K26</f>
        <v>#DIV/0!</v>
      </c>
      <c r="C37" s="102" t="s">
        <v>204</v>
      </c>
      <c r="D37" s="788" t="s">
        <v>431</v>
      </c>
      <c r="E37" s="665" t="e">
        <f>IRR(F31:Z31,$B$11)</f>
        <v>#VALUE!</v>
      </c>
      <c r="F37" s="255"/>
      <c r="G37" s="255"/>
      <c r="H37" s="255"/>
      <c r="I37" s="255"/>
      <c r="J37" s="255"/>
      <c r="K37" s="255"/>
      <c r="L37" s="255"/>
      <c r="M37" s="255"/>
      <c r="N37" s="255"/>
      <c r="O37" s="255"/>
      <c r="P37" s="255"/>
      <c r="Q37" s="255"/>
      <c r="R37" s="255"/>
      <c r="S37" s="255"/>
      <c r="T37" s="255"/>
      <c r="U37" s="255"/>
      <c r="V37" s="255"/>
      <c r="W37" s="255"/>
      <c r="X37" s="255"/>
      <c r="Y37" s="255"/>
      <c r="Z37" s="255"/>
    </row>
    <row r="38" spans="1:91" ht="29.4" customHeight="1">
      <c r="A38" s="637" t="s">
        <v>523</v>
      </c>
      <c r="B38" s="94">
        <f>使用者输入值!$B$26*使用者输入值!$B$31*'End Use in Cement'!$E$14</f>
        <v>0</v>
      </c>
      <c r="C38" s="102" t="s">
        <v>204</v>
      </c>
      <c r="D38" s="788" t="s">
        <v>432</v>
      </c>
      <c r="E38" s="665" t="e">
        <f t="shared" ref="E38" si="23">IRR(F32:Z32,$B$11)</f>
        <v>#VALUE!</v>
      </c>
      <c r="F38" s="255"/>
      <c r="G38" s="255"/>
      <c r="H38" s="255"/>
      <c r="I38" s="255"/>
      <c r="J38" s="255"/>
      <c r="K38" s="255"/>
      <c r="L38" s="255"/>
      <c r="M38" s="255"/>
      <c r="N38" s="255"/>
      <c r="O38" s="255"/>
      <c r="P38" s="255"/>
      <c r="Q38" s="255"/>
      <c r="R38" s="255"/>
      <c r="S38" s="255"/>
      <c r="T38" s="255"/>
      <c r="U38" s="255"/>
      <c r="V38" s="255"/>
      <c r="W38" s="255"/>
      <c r="X38" s="255"/>
      <c r="Y38" s="255"/>
      <c r="Z38" s="255"/>
      <c r="CA38" s="254"/>
      <c r="CB38" s="254"/>
      <c r="CC38" s="254"/>
      <c r="CD38" s="254"/>
      <c r="CE38" s="254"/>
      <c r="CF38" s="254"/>
      <c r="CG38" s="254"/>
      <c r="CH38" s="254"/>
      <c r="CI38" s="254"/>
      <c r="CJ38" s="254"/>
      <c r="CK38" s="254"/>
      <c r="CL38" s="254"/>
      <c r="CM38" s="254"/>
    </row>
    <row r="39" spans="1:91" ht="26.4">
      <c r="A39" s="63" t="str">
        <f>使用者输入值!A40</f>
        <v>政府对运用污水污泥的水泥厂提供的财务奖励</v>
      </c>
      <c r="B39" s="94">
        <f>使用者输入值!$B$40*使用者输入值!$B$31*'End Use in Cement'!$E$14</f>
        <v>0</v>
      </c>
      <c r="C39" s="102" t="s">
        <v>139</v>
      </c>
      <c r="D39" s="788" t="s">
        <v>547</v>
      </c>
      <c r="E39" s="665" t="e">
        <f>IRR(F33:Z33,$B$11)</f>
        <v>#VALUE!</v>
      </c>
      <c r="F39" s="255"/>
      <c r="G39" s="255"/>
      <c r="H39" s="255"/>
      <c r="I39" s="255"/>
      <c r="J39" s="255"/>
      <c r="K39" s="255"/>
      <c r="L39" s="255"/>
      <c r="M39" s="255"/>
      <c r="N39" s="255"/>
      <c r="O39" s="255"/>
      <c r="P39" s="255"/>
      <c r="Q39" s="255"/>
      <c r="R39" s="255"/>
      <c r="S39" s="255"/>
      <c r="T39" s="255"/>
      <c r="U39" s="255"/>
      <c r="V39" s="255"/>
      <c r="W39" s="255"/>
      <c r="X39" s="255"/>
      <c r="Y39" s="255"/>
      <c r="Z39" s="255"/>
    </row>
    <row r="40" spans="1:91" ht="39.6">
      <c r="A40" s="63" t="str">
        <f>'NPV-An Dig+DeWat+Heat to Cement'!A62</f>
        <v>Annuity of Governemnt financial incentive to cement plants for the use of sewage sludge</v>
      </c>
      <c r="B40" s="622" t="e">
        <f>B39*B13</f>
        <v>#DIV/0!</v>
      </c>
      <c r="C40" s="102" t="s">
        <v>204</v>
      </c>
      <c r="D40" s="608"/>
      <c r="E40" s="255"/>
      <c r="F40" s="255"/>
      <c r="G40" s="255"/>
      <c r="H40" s="255"/>
      <c r="I40" s="255"/>
      <c r="J40" s="255"/>
      <c r="K40" s="255"/>
      <c r="L40" s="255"/>
      <c r="M40" s="255"/>
      <c r="N40" s="255"/>
      <c r="O40" s="255"/>
      <c r="P40" s="255"/>
      <c r="Q40" s="255"/>
      <c r="R40" s="255"/>
      <c r="S40" s="255"/>
      <c r="T40" s="255"/>
      <c r="U40" s="255"/>
      <c r="V40" s="255"/>
      <c r="W40" s="255"/>
      <c r="X40" s="255"/>
      <c r="Y40" s="255"/>
      <c r="Z40" s="255"/>
    </row>
    <row r="41" spans="1:91" ht="13.8" thickBot="1">
      <c r="A41" s="135" t="s">
        <v>507</v>
      </c>
      <c r="B41" s="108" t="e">
        <f>B40+B37+B38</f>
        <v>#DIV/0!</v>
      </c>
      <c r="C41" s="102" t="s">
        <v>204</v>
      </c>
      <c r="D41" s="608"/>
      <c r="E41" s="255"/>
      <c r="F41" s="255"/>
      <c r="G41" s="255"/>
      <c r="H41" s="255"/>
      <c r="I41" s="255"/>
      <c r="J41" s="255"/>
      <c r="K41" s="255"/>
      <c r="L41" s="255"/>
      <c r="M41" s="255"/>
      <c r="N41" s="255"/>
      <c r="O41" s="255"/>
      <c r="P41" s="255"/>
      <c r="Q41" s="255"/>
      <c r="R41" s="255"/>
      <c r="S41" s="255"/>
      <c r="T41" s="255"/>
      <c r="U41" s="255"/>
      <c r="V41" s="255"/>
      <c r="W41" s="255"/>
      <c r="X41" s="255"/>
      <c r="Y41" s="255"/>
      <c r="Z41" s="255"/>
    </row>
    <row r="42" spans="1:91">
      <c r="D42" s="608"/>
      <c r="E42" s="255"/>
      <c r="F42" s="255"/>
      <c r="G42" s="255"/>
      <c r="H42" s="255"/>
      <c r="I42" s="255"/>
      <c r="J42" s="255"/>
      <c r="K42" s="255"/>
      <c r="L42" s="255"/>
      <c r="M42" s="255"/>
      <c r="N42" s="255"/>
      <c r="O42" s="255"/>
      <c r="P42" s="255"/>
      <c r="Q42" s="255"/>
      <c r="R42" s="255"/>
      <c r="S42" s="255"/>
      <c r="T42" s="255"/>
      <c r="U42" s="255"/>
      <c r="V42" s="255"/>
      <c r="W42" s="255"/>
      <c r="X42" s="255"/>
      <c r="Y42" s="255"/>
      <c r="Z42" s="255"/>
    </row>
    <row r="43" spans="1:91" ht="13.8" customHeight="1">
      <c r="A43" s="254"/>
      <c r="B43" s="255"/>
      <c r="C43" s="292"/>
      <c r="D43" s="608"/>
      <c r="E43" s="255"/>
      <c r="F43" s="255"/>
      <c r="G43" s="255"/>
      <c r="H43" s="255"/>
      <c r="I43" s="255"/>
      <c r="J43" s="255"/>
      <c r="K43" s="255"/>
      <c r="L43" s="255"/>
      <c r="M43" s="255"/>
      <c r="N43" s="255"/>
      <c r="O43" s="255"/>
      <c r="P43" s="255"/>
      <c r="Q43" s="255"/>
      <c r="R43" s="255"/>
      <c r="S43" s="255"/>
      <c r="T43" s="255"/>
      <c r="U43" s="255"/>
      <c r="V43" s="255"/>
      <c r="W43" s="255"/>
      <c r="X43" s="255"/>
      <c r="Y43" s="255"/>
      <c r="Z43" s="255"/>
    </row>
    <row r="44" spans="1:91" ht="30.75" customHeight="1">
      <c r="A44" s="254"/>
      <c r="B44" s="255"/>
      <c r="C44" s="292"/>
      <c r="D44" s="254"/>
      <c r="E44" s="255"/>
      <c r="F44" s="255"/>
      <c r="G44" s="255"/>
      <c r="H44" s="255"/>
      <c r="I44" s="255"/>
      <c r="J44" s="255"/>
      <c r="K44" s="255"/>
      <c r="L44" s="255"/>
      <c r="M44" s="255"/>
      <c r="N44" s="255"/>
      <c r="O44" s="255"/>
      <c r="P44" s="255"/>
      <c r="Q44" s="255"/>
      <c r="R44" s="255"/>
      <c r="S44" s="255"/>
      <c r="T44" s="255"/>
      <c r="U44" s="255"/>
      <c r="V44" s="255"/>
      <c r="W44" s="255"/>
      <c r="X44" s="255"/>
      <c r="Y44" s="255"/>
      <c r="Z44" s="255"/>
    </row>
    <row r="45" spans="1:91">
      <c r="A45" s="254"/>
      <c r="B45" s="255"/>
      <c r="C45" s="292"/>
      <c r="D45" s="254"/>
      <c r="E45" s="255"/>
      <c r="F45" s="255"/>
      <c r="G45" s="255"/>
      <c r="H45" s="255"/>
      <c r="I45" s="255"/>
      <c r="J45" s="255"/>
      <c r="K45" s="255"/>
      <c r="L45" s="255"/>
      <c r="M45" s="255"/>
      <c r="N45" s="255"/>
      <c r="O45" s="255"/>
      <c r="P45" s="255"/>
      <c r="Q45" s="255"/>
      <c r="R45" s="255"/>
      <c r="S45" s="255"/>
      <c r="T45" s="255"/>
      <c r="U45" s="255"/>
      <c r="V45" s="255"/>
      <c r="W45" s="255"/>
      <c r="X45" s="255"/>
      <c r="Y45" s="255"/>
      <c r="Z45" s="255"/>
    </row>
    <row r="46" spans="1:91">
      <c r="A46" s="254"/>
      <c r="B46" s="255"/>
      <c r="C46" s="292"/>
      <c r="D46" s="254"/>
      <c r="E46" s="255"/>
      <c r="F46" s="255"/>
      <c r="G46" s="255"/>
      <c r="H46" s="255"/>
      <c r="I46" s="255"/>
      <c r="J46" s="255"/>
      <c r="K46" s="255"/>
      <c r="L46" s="255"/>
      <c r="M46" s="255"/>
      <c r="N46" s="255"/>
      <c r="O46" s="255"/>
      <c r="P46" s="255"/>
      <c r="Q46" s="255"/>
      <c r="R46" s="255"/>
      <c r="S46" s="255"/>
      <c r="T46" s="255"/>
      <c r="U46" s="255"/>
      <c r="V46" s="255"/>
      <c r="W46" s="255"/>
      <c r="X46" s="255"/>
      <c r="Y46" s="255"/>
      <c r="Z46" s="255"/>
    </row>
    <row r="47" spans="1:91">
      <c r="A47" s="254"/>
      <c r="B47" s="255"/>
      <c r="C47" s="292"/>
      <c r="D47" s="254"/>
      <c r="E47" s="255"/>
      <c r="F47" s="255"/>
      <c r="G47" s="255"/>
      <c r="H47" s="255"/>
      <c r="I47" s="255"/>
      <c r="J47" s="255"/>
      <c r="K47" s="255"/>
      <c r="L47" s="255"/>
      <c r="M47" s="255"/>
      <c r="N47" s="255"/>
      <c r="O47" s="255"/>
      <c r="P47" s="255"/>
      <c r="Q47" s="255"/>
      <c r="R47" s="255"/>
      <c r="S47" s="255"/>
      <c r="T47" s="255"/>
      <c r="U47" s="255"/>
      <c r="V47" s="255"/>
      <c r="W47" s="255"/>
      <c r="X47" s="255"/>
      <c r="Y47" s="255"/>
      <c r="Z47" s="255"/>
    </row>
    <row r="48" spans="1:91">
      <c r="A48" s="254"/>
      <c r="B48" s="255"/>
      <c r="C48" s="292"/>
      <c r="D48" s="254"/>
      <c r="E48" s="255"/>
      <c r="F48" s="255"/>
      <c r="G48" s="255"/>
      <c r="H48" s="255"/>
      <c r="I48" s="255"/>
      <c r="J48" s="255"/>
      <c r="K48" s="255"/>
      <c r="L48" s="255"/>
      <c r="M48" s="255"/>
      <c r="N48" s="255"/>
      <c r="O48" s="255"/>
      <c r="P48" s="255"/>
      <c r="Q48" s="255"/>
      <c r="R48" s="255"/>
      <c r="S48" s="255"/>
      <c r="T48" s="255"/>
      <c r="U48" s="255"/>
      <c r="V48" s="255"/>
      <c r="W48" s="255"/>
      <c r="X48" s="255"/>
      <c r="Y48" s="255"/>
      <c r="Z48" s="255"/>
    </row>
    <row r="49" spans="1:26">
      <c r="A49" s="254"/>
      <c r="B49" s="255"/>
      <c r="C49" s="292"/>
      <c r="D49" s="254"/>
      <c r="E49" s="255"/>
      <c r="F49" s="255"/>
      <c r="G49" s="255"/>
      <c r="H49" s="255"/>
      <c r="I49" s="255"/>
      <c r="J49" s="255"/>
      <c r="K49" s="255"/>
      <c r="L49" s="255"/>
      <c r="M49" s="255"/>
      <c r="N49" s="255"/>
      <c r="O49" s="255"/>
      <c r="P49" s="255"/>
      <c r="Q49" s="255"/>
      <c r="R49" s="255"/>
      <c r="S49" s="255"/>
      <c r="T49" s="255"/>
      <c r="U49" s="255"/>
      <c r="V49" s="255"/>
      <c r="W49" s="255"/>
      <c r="X49" s="255"/>
      <c r="Y49" s="255"/>
      <c r="Z49" s="255"/>
    </row>
    <row r="50" spans="1:26">
      <c r="A50" s="254"/>
      <c r="B50" s="255"/>
      <c r="C50" s="292"/>
      <c r="D50" s="254"/>
      <c r="E50" s="255"/>
      <c r="F50" s="255"/>
      <c r="G50" s="255"/>
      <c r="H50" s="255"/>
      <c r="I50" s="255"/>
      <c r="J50" s="255"/>
      <c r="K50" s="255"/>
      <c r="L50" s="255"/>
      <c r="M50" s="255"/>
      <c r="N50" s="255"/>
      <c r="O50" s="255"/>
      <c r="P50" s="255"/>
      <c r="Q50" s="255"/>
      <c r="R50" s="255"/>
      <c r="S50" s="255"/>
      <c r="T50" s="255"/>
      <c r="U50" s="255"/>
      <c r="V50" s="255"/>
      <c r="W50" s="255"/>
      <c r="X50" s="255"/>
      <c r="Y50" s="255"/>
      <c r="Z50" s="255"/>
    </row>
    <row r="51" spans="1:26">
      <c r="A51" s="254"/>
      <c r="B51" s="255"/>
      <c r="C51" s="292"/>
      <c r="D51" s="254"/>
      <c r="E51" s="255"/>
      <c r="F51" s="255"/>
      <c r="G51" s="255"/>
      <c r="H51" s="255"/>
      <c r="I51" s="255"/>
      <c r="J51" s="255"/>
      <c r="K51" s="255"/>
      <c r="L51" s="255"/>
      <c r="M51" s="255"/>
      <c r="N51" s="255"/>
      <c r="O51" s="255"/>
      <c r="P51" s="255"/>
      <c r="Q51" s="255"/>
      <c r="R51" s="255"/>
      <c r="S51" s="255"/>
      <c r="T51" s="255"/>
      <c r="U51" s="255"/>
      <c r="V51" s="255"/>
      <c r="W51" s="255"/>
      <c r="X51" s="255"/>
      <c r="Y51" s="255"/>
      <c r="Z51" s="255"/>
    </row>
    <row r="52" spans="1:26">
      <c r="A52" s="254"/>
      <c r="B52" s="255"/>
      <c r="C52" s="292"/>
      <c r="D52" s="254"/>
      <c r="E52" s="255"/>
      <c r="F52" s="255"/>
      <c r="G52" s="255"/>
      <c r="H52" s="255"/>
      <c r="I52" s="255"/>
      <c r="J52" s="255"/>
      <c r="K52" s="255"/>
      <c r="L52" s="255"/>
      <c r="M52" s="255"/>
      <c r="N52" s="255"/>
      <c r="O52" s="255"/>
      <c r="P52" s="255"/>
      <c r="Q52" s="255"/>
      <c r="R52" s="255"/>
      <c r="S52" s="255"/>
      <c r="T52" s="255"/>
      <c r="U52" s="255"/>
      <c r="V52" s="255"/>
      <c r="W52" s="255"/>
      <c r="X52" s="255"/>
      <c r="Y52" s="255"/>
      <c r="Z52" s="255"/>
    </row>
    <row r="53" spans="1:26">
      <c r="A53" s="254"/>
      <c r="B53" s="255"/>
      <c r="C53" s="292"/>
      <c r="D53" s="254"/>
      <c r="E53" s="255"/>
      <c r="F53" s="255"/>
      <c r="G53" s="255"/>
      <c r="H53" s="255"/>
      <c r="I53" s="255"/>
      <c r="J53" s="255"/>
      <c r="K53" s="255"/>
      <c r="L53" s="255"/>
      <c r="M53" s="255"/>
      <c r="N53" s="255"/>
      <c r="O53" s="255"/>
      <c r="P53" s="255"/>
      <c r="Q53" s="255"/>
      <c r="R53" s="255"/>
      <c r="S53" s="255"/>
      <c r="T53" s="255"/>
      <c r="U53" s="255"/>
      <c r="V53" s="255"/>
      <c r="W53" s="255"/>
      <c r="X53" s="255"/>
      <c r="Y53" s="255"/>
      <c r="Z53" s="255"/>
    </row>
    <row r="54" spans="1:26">
      <c r="A54" s="254"/>
      <c r="B54" s="255"/>
      <c r="C54" s="292"/>
      <c r="D54" s="254"/>
      <c r="E54" s="255"/>
      <c r="F54" s="255"/>
      <c r="G54" s="255"/>
      <c r="H54" s="255"/>
      <c r="I54" s="255"/>
      <c r="J54" s="255"/>
      <c r="K54" s="255"/>
      <c r="L54" s="255"/>
      <c r="M54" s="255"/>
      <c r="N54" s="255"/>
      <c r="O54" s="255"/>
      <c r="P54" s="255"/>
      <c r="Q54" s="255"/>
      <c r="R54" s="255"/>
      <c r="S54" s="255"/>
      <c r="T54" s="255"/>
      <c r="U54" s="255"/>
      <c r="V54" s="255"/>
      <c r="W54" s="255"/>
      <c r="X54" s="255"/>
      <c r="Y54" s="255"/>
      <c r="Z54" s="255"/>
    </row>
    <row r="55" spans="1:26" ht="45" customHeight="1">
      <c r="A55" s="254"/>
      <c r="B55" s="255"/>
      <c r="C55" s="292"/>
      <c r="D55" s="254"/>
      <c r="E55" s="255"/>
      <c r="F55" s="255"/>
      <c r="G55" s="255"/>
      <c r="H55" s="255"/>
      <c r="I55" s="255"/>
      <c r="J55" s="255"/>
      <c r="K55" s="255"/>
      <c r="L55" s="255"/>
      <c r="M55" s="255"/>
      <c r="N55" s="255"/>
      <c r="O55" s="255"/>
      <c r="P55" s="255"/>
      <c r="Q55" s="255"/>
      <c r="R55" s="255"/>
      <c r="S55" s="255"/>
      <c r="T55" s="255"/>
      <c r="U55" s="255"/>
      <c r="V55" s="255"/>
      <c r="W55" s="255"/>
      <c r="X55" s="255"/>
      <c r="Y55" s="255"/>
      <c r="Z55" s="255"/>
    </row>
    <row r="56" spans="1:26" ht="39.75" customHeight="1">
      <c r="A56" s="254"/>
      <c r="B56" s="255"/>
      <c r="C56" s="292"/>
      <c r="D56" s="254"/>
      <c r="E56" s="255"/>
      <c r="F56" s="255"/>
      <c r="G56" s="255"/>
      <c r="H56" s="255"/>
      <c r="I56" s="255"/>
      <c r="J56" s="255"/>
      <c r="K56" s="255"/>
      <c r="L56" s="255"/>
      <c r="M56" s="255"/>
      <c r="N56" s="255"/>
      <c r="O56" s="255"/>
      <c r="P56" s="255"/>
      <c r="Q56" s="255"/>
      <c r="R56" s="255"/>
      <c r="S56" s="255"/>
      <c r="T56" s="255"/>
      <c r="U56" s="255"/>
      <c r="V56" s="255"/>
      <c r="W56" s="255"/>
      <c r="X56" s="255"/>
      <c r="Y56" s="255"/>
      <c r="Z56" s="255"/>
    </row>
    <row r="57" spans="1:26">
      <c r="A57" s="254"/>
      <c r="B57" s="255"/>
      <c r="C57" s="292"/>
      <c r="D57" s="254"/>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26">
      <c r="A58" s="254"/>
      <c r="B58" s="255"/>
      <c r="C58" s="292"/>
      <c r="D58" s="254"/>
      <c r="E58" s="255"/>
      <c r="F58" s="255"/>
      <c r="G58" s="255"/>
      <c r="H58" s="255"/>
      <c r="I58" s="255"/>
      <c r="J58" s="255"/>
      <c r="K58" s="255"/>
      <c r="L58" s="255"/>
      <c r="M58" s="255"/>
      <c r="N58" s="255"/>
      <c r="O58" s="255"/>
      <c r="P58" s="255"/>
      <c r="Q58" s="255"/>
      <c r="R58" s="255"/>
      <c r="S58" s="255"/>
      <c r="T58" s="255"/>
      <c r="U58" s="255"/>
      <c r="V58" s="255"/>
      <c r="W58" s="255"/>
      <c r="X58" s="255"/>
      <c r="Y58" s="255"/>
      <c r="Z58" s="255"/>
    </row>
    <row r="59" spans="1:26">
      <c r="A59" s="254"/>
      <c r="B59" s="255"/>
      <c r="C59" s="292"/>
      <c r="D59" s="254"/>
      <c r="E59" s="255"/>
      <c r="F59" s="255"/>
      <c r="G59" s="255"/>
      <c r="H59" s="255"/>
      <c r="I59" s="255"/>
      <c r="J59" s="255"/>
      <c r="K59" s="255"/>
      <c r="L59" s="255"/>
      <c r="M59" s="255"/>
      <c r="N59" s="255"/>
      <c r="O59" s="255"/>
      <c r="P59" s="255"/>
      <c r="Q59" s="255"/>
      <c r="R59" s="255"/>
      <c r="S59" s="255"/>
      <c r="T59" s="255"/>
      <c r="U59" s="255"/>
      <c r="V59" s="255"/>
      <c r="W59" s="255"/>
      <c r="X59" s="255"/>
      <c r="Y59" s="255"/>
      <c r="Z59" s="255"/>
    </row>
    <row r="60" spans="1:26">
      <c r="A60" s="254"/>
      <c r="B60" s="255"/>
      <c r="C60" s="292"/>
      <c r="D60" s="254"/>
      <c r="E60" s="255"/>
      <c r="F60" s="255"/>
      <c r="G60" s="255"/>
      <c r="H60" s="255"/>
      <c r="I60" s="255"/>
      <c r="J60" s="255"/>
      <c r="K60" s="255"/>
      <c r="L60" s="255"/>
      <c r="M60" s="255"/>
      <c r="N60" s="255"/>
      <c r="O60" s="255"/>
      <c r="P60" s="255"/>
      <c r="Q60" s="255"/>
      <c r="R60" s="255"/>
      <c r="S60" s="255"/>
      <c r="T60" s="255"/>
      <c r="U60" s="255"/>
      <c r="V60" s="255"/>
      <c r="W60" s="255"/>
      <c r="X60" s="255"/>
      <c r="Y60" s="255"/>
      <c r="Z60" s="255"/>
    </row>
    <row r="61" spans="1:26">
      <c r="A61" s="254"/>
      <c r="B61" s="255"/>
      <c r="C61" s="292"/>
      <c r="D61" s="254"/>
      <c r="E61" s="255"/>
      <c r="F61" s="255"/>
      <c r="G61" s="255"/>
      <c r="H61" s="255"/>
      <c r="I61" s="255"/>
      <c r="J61" s="255"/>
      <c r="K61" s="255"/>
      <c r="L61" s="255"/>
      <c r="M61" s="255"/>
      <c r="N61" s="255"/>
      <c r="O61" s="255"/>
      <c r="P61" s="255"/>
      <c r="Q61" s="255"/>
      <c r="R61" s="255"/>
      <c r="S61" s="255"/>
      <c r="T61" s="255"/>
      <c r="U61" s="255"/>
      <c r="V61" s="255"/>
      <c r="W61" s="255"/>
      <c r="X61" s="255"/>
      <c r="Y61" s="255"/>
      <c r="Z61" s="255"/>
    </row>
    <row r="62" spans="1:26">
      <c r="A62" s="254"/>
      <c r="B62" s="255"/>
      <c r="C62" s="292"/>
      <c r="D62" s="254"/>
      <c r="E62" s="255"/>
      <c r="F62" s="255"/>
      <c r="G62" s="255"/>
      <c r="H62" s="255"/>
      <c r="I62" s="255"/>
      <c r="J62" s="255"/>
      <c r="K62" s="255"/>
      <c r="L62" s="255"/>
      <c r="M62" s="255"/>
      <c r="N62" s="255"/>
      <c r="O62" s="255"/>
      <c r="P62" s="255"/>
      <c r="Q62" s="255"/>
      <c r="R62" s="255"/>
      <c r="S62" s="255"/>
      <c r="T62" s="255"/>
      <c r="U62" s="255"/>
      <c r="V62" s="255"/>
      <c r="W62" s="255"/>
      <c r="X62" s="255"/>
      <c r="Y62" s="255"/>
      <c r="Z62" s="255"/>
    </row>
    <row r="63" spans="1:26" s="254" customFormat="1">
      <c r="B63" s="255"/>
      <c r="C63" s="292"/>
      <c r="E63" s="255"/>
      <c r="F63" s="255"/>
      <c r="G63" s="255"/>
      <c r="H63" s="255"/>
      <c r="I63" s="255"/>
      <c r="J63" s="255"/>
      <c r="K63" s="255"/>
      <c r="L63" s="255"/>
      <c r="M63" s="255"/>
      <c r="N63" s="255"/>
      <c r="O63" s="255"/>
      <c r="P63" s="255"/>
      <c r="Q63" s="255"/>
      <c r="R63" s="255"/>
      <c r="S63" s="255"/>
      <c r="T63" s="255"/>
      <c r="U63" s="255"/>
      <c r="V63" s="255"/>
      <c r="W63" s="255"/>
      <c r="X63" s="255"/>
      <c r="Y63" s="255"/>
      <c r="Z63" s="255"/>
    </row>
    <row r="64" spans="1:26" s="254" customFormat="1">
      <c r="B64" s="255"/>
      <c r="C64" s="292"/>
      <c r="E64" s="255"/>
      <c r="F64" s="255"/>
      <c r="G64" s="255"/>
      <c r="H64" s="255"/>
      <c r="I64" s="255"/>
      <c r="J64" s="255"/>
      <c r="K64" s="255"/>
      <c r="L64" s="255"/>
      <c r="M64" s="255"/>
      <c r="N64" s="255"/>
      <c r="O64" s="255"/>
      <c r="P64" s="255"/>
      <c r="Q64" s="255"/>
      <c r="R64" s="255"/>
      <c r="S64" s="255"/>
      <c r="T64" s="255"/>
      <c r="U64" s="255"/>
      <c r="V64" s="255"/>
      <c r="W64" s="255"/>
      <c r="X64" s="255"/>
      <c r="Y64" s="255"/>
      <c r="Z64" s="255"/>
    </row>
    <row r="65" spans="2:26" s="254" customFormat="1">
      <c r="B65" s="255"/>
      <c r="C65" s="292"/>
      <c r="E65" s="255"/>
      <c r="F65" s="255"/>
      <c r="G65" s="255"/>
      <c r="H65" s="255"/>
      <c r="I65" s="255"/>
      <c r="J65" s="255"/>
      <c r="K65" s="255"/>
      <c r="L65" s="255"/>
      <c r="M65" s="255"/>
      <c r="N65" s="255"/>
      <c r="O65" s="255"/>
      <c r="P65" s="255"/>
      <c r="Q65" s="255"/>
      <c r="R65" s="255"/>
      <c r="S65" s="255"/>
      <c r="T65" s="255"/>
      <c r="U65" s="255"/>
      <c r="V65" s="255"/>
      <c r="W65" s="255"/>
      <c r="X65" s="255"/>
      <c r="Y65" s="255"/>
      <c r="Z65" s="255"/>
    </row>
    <row r="66" spans="2:26" s="254" customFormat="1">
      <c r="B66" s="255"/>
      <c r="C66" s="292"/>
      <c r="E66" s="255"/>
      <c r="F66" s="255"/>
      <c r="G66" s="255"/>
      <c r="H66" s="255"/>
      <c r="I66" s="255"/>
      <c r="J66" s="255"/>
      <c r="K66" s="255"/>
      <c r="L66" s="255"/>
      <c r="M66" s="255"/>
      <c r="N66" s="255"/>
      <c r="O66" s="255"/>
      <c r="P66" s="255"/>
      <c r="Q66" s="255"/>
      <c r="R66" s="255"/>
      <c r="S66" s="255"/>
      <c r="T66" s="255"/>
      <c r="U66" s="255"/>
      <c r="V66" s="255"/>
      <c r="W66" s="255"/>
      <c r="X66" s="255"/>
      <c r="Y66" s="255"/>
      <c r="Z66" s="255"/>
    </row>
    <row r="67" spans="2:26" s="254" customFormat="1">
      <c r="B67" s="255"/>
      <c r="C67" s="292"/>
      <c r="E67" s="255"/>
      <c r="F67" s="255"/>
      <c r="G67" s="255"/>
      <c r="H67" s="255"/>
      <c r="I67" s="255"/>
      <c r="J67" s="255"/>
      <c r="K67" s="255"/>
      <c r="L67" s="255"/>
      <c r="M67" s="255"/>
      <c r="N67" s="255"/>
      <c r="O67" s="255"/>
      <c r="P67" s="255"/>
      <c r="Q67" s="255"/>
      <c r="R67" s="255"/>
      <c r="S67" s="255"/>
      <c r="T67" s="255"/>
      <c r="U67" s="255"/>
      <c r="V67" s="255"/>
      <c r="W67" s="255"/>
      <c r="X67" s="255"/>
      <c r="Y67" s="255"/>
      <c r="Z67" s="255"/>
    </row>
    <row r="68" spans="2:26" s="254" customFormat="1">
      <c r="B68" s="255"/>
      <c r="C68" s="292"/>
      <c r="E68" s="255"/>
      <c r="F68" s="255"/>
      <c r="G68" s="255"/>
      <c r="H68" s="255"/>
      <c r="I68" s="255"/>
      <c r="J68" s="255"/>
      <c r="K68" s="255"/>
      <c r="L68" s="255"/>
      <c r="M68" s="255"/>
      <c r="N68" s="255"/>
      <c r="O68" s="255"/>
      <c r="P68" s="255"/>
      <c r="Q68" s="255"/>
      <c r="R68" s="255"/>
      <c r="S68" s="255"/>
      <c r="T68" s="255"/>
      <c r="U68" s="255"/>
      <c r="V68" s="255"/>
      <c r="W68" s="255"/>
      <c r="X68" s="255"/>
      <c r="Y68" s="255"/>
      <c r="Z68" s="255"/>
    </row>
    <row r="69" spans="2:26" s="254" customFormat="1">
      <c r="B69" s="255"/>
      <c r="C69" s="292"/>
      <c r="E69" s="255"/>
      <c r="F69" s="255"/>
      <c r="G69" s="255"/>
      <c r="H69" s="255"/>
      <c r="I69" s="255"/>
      <c r="J69" s="255"/>
      <c r="K69" s="255"/>
      <c r="L69" s="255"/>
      <c r="M69" s="255"/>
      <c r="N69" s="255"/>
      <c r="O69" s="255"/>
      <c r="P69" s="255"/>
      <c r="Q69" s="255"/>
      <c r="R69" s="255"/>
      <c r="S69" s="255"/>
      <c r="T69" s="255"/>
      <c r="U69" s="255"/>
      <c r="V69" s="255"/>
      <c r="W69" s="255"/>
      <c r="X69" s="255"/>
      <c r="Y69" s="255"/>
      <c r="Z69" s="255"/>
    </row>
    <row r="70" spans="2:26" s="254" customFormat="1">
      <c r="B70" s="255"/>
      <c r="C70" s="292"/>
      <c r="E70" s="255"/>
      <c r="F70" s="255"/>
      <c r="G70" s="255"/>
      <c r="H70" s="255"/>
      <c r="I70" s="255"/>
      <c r="J70" s="255"/>
      <c r="K70" s="255"/>
      <c r="L70" s="255"/>
      <c r="M70" s="255"/>
      <c r="N70" s="255"/>
      <c r="O70" s="255"/>
      <c r="P70" s="255"/>
      <c r="Q70" s="255"/>
      <c r="R70" s="255"/>
      <c r="S70" s="255"/>
      <c r="T70" s="255"/>
      <c r="U70" s="255"/>
      <c r="V70" s="255"/>
      <c r="W70" s="255"/>
      <c r="X70" s="255"/>
      <c r="Y70" s="255"/>
      <c r="Z70" s="255"/>
    </row>
    <row r="71" spans="2:26" s="254" customFormat="1">
      <c r="B71" s="255"/>
      <c r="C71" s="292"/>
      <c r="E71" s="255"/>
      <c r="F71" s="255"/>
      <c r="G71" s="255"/>
      <c r="H71" s="255"/>
      <c r="I71" s="255"/>
      <c r="J71" s="255"/>
      <c r="K71" s="255"/>
      <c r="L71" s="255"/>
      <c r="M71" s="255"/>
      <c r="N71" s="255"/>
      <c r="O71" s="255"/>
      <c r="P71" s="255"/>
      <c r="Q71" s="255"/>
      <c r="R71" s="255"/>
      <c r="S71" s="255"/>
      <c r="T71" s="255"/>
      <c r="U71" s="255"/>
      <c r="V71" s="255"/>
      <c r="W71" s="255"/>
      <c r="X71" s="255"/>
      <c r="Y71" s="255"/>
      <c r="Z71" s="255"/>
    </row>
    <row r="72" spans="2:26" s="254" customFormat="1">
      <c r="B72" s="255"/>
      <c r="C72" s="292"/>
      <c r="E72" s="255"/>
      <c r="F72" s="255"/>
      <c r="G72" s="255"/>
      <c r="H72" s="255"/>
      <c r="I72" s="255"/>
      <c r="J72" s="255"/>
      <c r="K72" s="255"/>
      <c r="L72" s="255"/>
      <c r="M72" s="255"/>
      <c r="N72" s="255"/>
      <c r="O72" s="255"/>
      <c r="P72" s="255"/>
      <c r="Q72" s="255"/>
      <c r="R72" s="255"/>
      <c r="S72" s="255"/>
      <c r="T72" s="255"/>
      <c r="U72" s="255"/>
      <c r="V72" s="255"/>
      <c r="W72" s="255"/>
      <c r="X72" s="255"/>
      <c r="Y72" s="255"/>
      <c r="Z72" s="255"/>
    </row>
    <row r="73" spans="2:26" s="254" customFormat="1">
      <c r="B73" s="255"/>
      <c r="C73" s="292"/>
      <c r="E73" s="255"/>
      <c r="F73" s="255"/>
      <c r="G73" s="255"/>
      <c r="H73" s="255"/>
      <c r="I73" s="255"/>
      <c r="J73" s="255"/>
      <c r="K73" s="255"/>
      <c r="L73" s="255"/>
      <c r="M73" s="255"/>
      <c r="N73" s="255"/>
      <c r="O73" s="255"/>
      <c r="P73" s="255"/>
      <c r="Q73" s="255"/>
      <c r="R73" s="255"/>
      <c r="S73" s="255"/>
      <c r="T73" s="255"/>
      <c r="U73" s="255"/>
      <c r="V73" s="255"/>
      <c r="W73" s="255"/>
      <c r="X73" s="255"/>
      <c r="Y73" s="255"/>
      <c r="Z73" s="255"/>
    </row>
    <row r="74" spans="2:26" s="254" customFormat="1">
      <c r="B74" s="255"/>
      <c r="C74" s="292"/>
      <c r="E74" s="255"/>
      <c r="F74" s="255"/>
      <c r="G74" s="255"/>
      <c r="H74" s="255"/>
      <c r="I74" s="255"/>
      <c r="J74" s="255"/>
      <c r="K74" s="255"/>
      <c r="L74" s="255"/>
      <c r="M74" s="255"/>
      <c r="N74" s="255"/>
      <c r="O74" s="255"/>
      <c r="P74" s="255"/>
      <c r="Q74" s="255"/>
      <c r="R74" s="255"/>
      <c r="S74" s="255"/>
      <c r="T74" s="255"/>
      <c r="U74" s="255"/>
      <c r="V74" s="255"/>
      <c r="W74" s="255"/>
      <c r="X74" s="255"/>
      <c r="Y74" s="255"/>
      <c r="Z74" s="255"/>
    </row>
    <row r="75" spans="2:26" s="254" customFormat="1">
      <c r="B75" s="255"/>
      <c r="C75" s="292"/>
      <c r="E75" s="255"/>
      <c r="F75" s="255"/>
      <c r="G75" s="255"/>
      <c r="H75" s="255"/>
      <c r="I75" s="255"/>
      <c r="J75" s="255"/>
      <c r="K75" s="255"/>
      <c r="L75" s="255"/>
      <c r="M75" s="255"/>
      <c r="N75" s="255"/>
      <c r="O75" s="255"/>
      <c r="P75" s="255"/>
      <c r="Q75" s="255"/>
      <c r="R75" s="255"/>
      <c r="S75" s="255"/>
      <c r="T75" s="255"/>
      <c r="U75" s="255"/>
      <c r="V75" s="255"/>
      <c r="W75" s="255"/>
      <c r="X75" s="255"/>
      <c r="Y75" s="255"/>
      <c r="Z75" s="255"/>
    </row>
    <row r="76" spans="2:26" s="254" customFormat="1">
      <c r="B76" s="255"/>
      <c r="C76" s="292"/>
      <c r="E76" s="255"/>
      <c r="F76" s="255"/>
      <c r="G76" s="255"/>
      <c r="H76" s="255"/>
      <c r="I76" s="255"/>
      <c r="J76" s="255"/>
      <c r="K76" s="255"/>
      <c r="L76" s="255"/>
      <c r="M76" s="255"/>
      <c r="N76" s="255"/>
      <c r="O76" s="255"/>
      <c r="P76" s="255"/>
      <c r="Q76" s="255"/>
      <c r="R76" s="255"/>
      <c r="S76" s="255"/>
      <c r="T76" s="255"/>
      <c r="U76" s="255"/>
      <c r="V76" s="255"/>
      <c r="W76" s="255"/>
      <c r="X76" s="255"/>
      <c r="Y76" s="255"/>
      <c r="Z76" s="255"/>
    </row>
    <row r="77" spans="2:26" s="254" customFormat="1">
      <c r="B77" s="255"/>
      <c r="C77" s="292"/>
      <c r="E77" s="255"/>
      <c r="F77" s="255"/>
      <c r="G77" s="255"/>
      <c r="H77" s="255"/>
      <c r="I77" s="255"/>
      <c r="J77" s="255"/>
      <c r="K77" s="255"/>
      <c r="L77" s="255"/>
      <c r="M77" s="255"/>
      <c r="N77" s="255"/>
      <c r="O77" s="255"/>
      <c r="P77" s="255"/>
      <c r="Q77" s="255"/>
      <c r="R77" s="255"/>
      <c r="S77" s="255"/>
      <c r="T77" s="255"/>
      <c r="U77" s="255"/>
      <c r="V77" s="255"/>
      <c r="W77" s="255"/>
      <c r="X77" s="255"/>
      <c r="Y77" s="255"/>
      <c r="Z77" s="255"/>
    </row>
    <row r="78" spans="2:26" s="254" customFormat="1">
      <c r="B78" s="255"/>
      <c r="C78" s="292"/>
      <c r="E78" s="255"/>
      <c r="F78" s="255"/>
      <c r="G78" s="255"/>
      <c r="H78" s="255"/>
      <c r="I78" s="255"/>
      <c r="J78" s="255"/>
      <c r="K78" s="255"/>
      <c r="L78" s="255"/>
      <c r="M78" s="255"/>
      <c r="N78" s="255"/>
      <c r="O78" s="255"/>
      <c r="P78" s="255"/>
      <c r="Q78" s="255"/>
      <c r="R78" s="255"/>
      <c r="S78" s="255"/>
      <c r="T78" s="255"/>
      <c r="U78" s="255"/>
      <c r="V78" s="255"/>
      <c r="W78" s="255"/>
      <c r="X78" s="255"/>
      <c r="Y78" s="255"/>
      <c r="Z78" s="255"/>
    </row>
    <row r="79" spans="2:26" s="254" customFormat="1">
      <c r="B79" s="255"/>
      <c r="C79" s="292"/>
      <c r="E79" s="255"/>
      <c r="F79" s="255"/>
      <c r="G79" s="255"/>
      <c r="H79" s="255"/>
      <c r="I79" s="255"/>
      <c r="J79" s="255"/>
      <c r="K79" s="255"/>
      <c r="L79" s="255"/>
      <c r="M79" s="255"/>
      <c r="N79" s="255"/>
      <c r="O79" s="255"/>
      <c r="P79" s="255"/>
      <c r="Q79" s="255"/>
      <c r="R79" s="255"/>
      <c r="S79" s="255"/>
      <c r="T79" s="255"/>
      <c r="U79" s="255"/>
      <c r="V79" s="255"/>
      <c r="W79" s="255"/>
      <c r="X79" s="255"/>
      <c r="Y79" s="255"/>
      <c r="Z79" s="255"/>
    </row>
    <row r="80" spans="2:26" s="254" customFormat="1">
      <c r="B80" s="255"/>
      <c r="C80" s="292"/>
      <c r="E80" s="255"/>
      <c r="F80" s="255"/>
      <c r="G80" s="255"/>
      <c r="H80" s="255"/>
      <c r="I80" s="255"/>
      <c r="J80" s="255"/>
      <c r="K80" s="255"/>
      <c r="L80" s="255"/>
      <c r="M80" s="255"/>
      <c r="N80" s="255"/>
      <c r="O80" s="255"/>
      <c r="P80" s="255"/>
      <c r="Q80" s="255"/>
      <c r="R80" s="255"/>
      <c r="S80" s="255"/>
      <c r="T80" s="255"/>
      <c r="U80" s="255"/>
      <c r="V80" s="255"/>
      <c r="W80" s="255"/>
      <c r="X80" s="255"/>
      <c r="Y80" s="255"/>
      <c r="Z80" s="255"/>
    </row>
    <row r="81" spans="2:26" s="254" customFormat="1">
      <c r="B81" s="255"/>
      <c r="C81" s="292"/>
      <c r="E81" s="255"/>
      <c r="F81" s="255"/>
      <c r="G81" s="255"/>
      <c r="H81" s="255"/>
      <c r="I81" s="255"/>
      <c r="J81" s="255"/>
      <c r="K81" s="255"/>
      <c r="L81" s="255"/>
      <c r="M81" s="255"/>
      <c r="N81" s="255"/>
      <c r="O81" s="255"/>
      <c r="P81" s="255"/>
      <c r="Q81" s="255"/>
      <c r="R81" s="255"/>
      <c r="S81" s="255"/>
      <c r="T81" s="255"/>
      <c r="U81" s="255"/>
      <c r="V81" s="255"/>
      <c r="W81" s="255"/>
      <c r="X81" s="255"/>
      <c r="Y81" s="255"/>
      <c r="Z81" s="255"/>
    </row>
    <row r="82" spans="2:26" s="254" customFormat="1">
      <c r="B82" s="255"/>
      <c r="C82" s="292"/>
      <c r="E82" s="255"/>
      <c r="F82" s="255"/>
      <c r="G82" s="255"/>
      <c r="H82" s="255"/>
      <c r="I82" s="255"/>
      <c r="J82" s="255"/>
      <c r="K82" s="255"/>
      <c r="L82" s="255"/>
      <c r="M82" s="255"/>
      <c r="N82" s="255"/>
      <c r="O82" s="255"/>
      <c r="P82" s="255"/>
      <c r="Q82" s="255"/>
      <c r="R82" s="255"/>
      <c r="S82" s="255"/>
      <c r="T82" s="255"/>
      <c r="U82" s="255"/>
      <c r="V82" s="255"/>
      <c r="W82" s="255"/>
      <c r="X82" s="255"/>
      <c r="Y82" s="255"/>
      <c r="Z82" s="255"/>
    </row>
    <row r="83" spans="2:26" s="254" customFormat="1">
      <c r="B83" s="255"/>
      <c r="C83" s="292"/>
      <c r="E83" s="255"/>
      <c r="F83" s="255"/>
      <c r="G83" s="255"/>
      <c r="H83" s="255"/>
      <c r="I83" s="255"/>
      <c r="J83" s="255"/>
      <c r="K83" s="255"/>
      <c r="L83" s="255"/>
      <c r="M83" s="255"/>
      <c r="N83" s="255"/>
      <c r="O83" s="255"/>
      <c r="P83" s="255"/>
      <c r="Q83" s="255"/>
      <c r="R83" s="255"/>
      <c r="S83" s="255"/>
      <c r="T83" s="255"/>
      <c r="U83" s="255"/>
      <c r="V83" s="255"/>
      <c r="W83" s="255"/>
      <c r="X83" s="255"/>
      <c r="Y83" s="255"/>
      <c r="Z83" s="255"/>
    </row>
    <row r="84" spans="2:26" s="254" customFormat="1">
      <c r="B84" s="255"/>
      <c r="C84" s="292"/>
      <c r="E84" s="255"/>
      <c r="F84" s="255"/>
      <c r="G84" s="255"/>
      <c r="H84" s="255"/>
      <c r="I84" s="255"/>
      <c r="J84" s="255"/>
      <c r="K84" s="255"/>
      <c r="L84" s="255"/>
      <c r="M84" s="255"/>
      <c r="N84" s="255"/>
      <c r="O84" s="255"/>
      <c r="P84" s="255"/>
      <c r="Q84" s="255"/>
      <c r="R84" s="255"/>
      <c r="S84" s="255"/>
      <c r="T84" s="255"/>
      <c r="U84" s="255"/>
      <c r="V84" s="255"/>
      <c r="W84" s="255"/>
      <c r="X84" s="255"/>
      <c r="Y84" s="255"/>
      <c r="Z84" s="255"/>
    </row>
    <row r="85" spans="2:26" s="254" customFormat="1">
      <c r="B85" s="255"/>
      <c r="C85" s="292"/>
      <c r="E85" s="255"/>
      <c r="F85" s="255"/>
      <c r="G85" s="255"/>
      <c r="H85" s="255"/>
      <c r="I85" s="255"/>
      <c r="J85" s="255"/>
      <c r="K85" s="255"/>
      <c r="L85" s="255"/>
      <c r="M85" s="255"/>
      <c r="N85" s="255"/>
      <c r="O85" s="255"/>
      <c r="P85" s="255"/>
      <c r="Q85" s="255"/>
      <c r="R85" s="255"/>
      <c r="S85" s="255"/>
      <c r="T85" s="255"/>
      <c r="U85" s="255"/>
      <c r="V85" s="255"/>
      <c r="W85" s="255"/>
      <c r="X85" s="255"/>
      <c r="Y85" s="255"/>
      <c r="Z85" s="255"/>
    </row>
    <row r="86" spans="2:26" s="254" customFormat="1">
      <c r="B86" s="255"/>
      <c r="C86" s="292"/>
      <c r="E86" s="255"/>
      <c r="F86" s="255"/>
      <c r="G86" s="255"/>
      <c r="H86" s="255"/>
      <c r="I86" s="255"/>
      <c r="J86" s="255"/>
      <c r="K86" s="255"/>
      <c r="L86" s="255"/>
      <c r="M86" s="255"/>
      <c r="N86" s="255"/>
      <c r="O86" s="255"/>
      <c r="P86" s="255"/>
      <c r="Q86" s="255"/>
      <c r="R86" s="255"/>
      <c r="S86" s="255"/>
      <c r="T86" s="255"/>
      <c r="U86" s="255"/>
      <c r="V86" s="255"/>
      <c r="W86" s="255"/>
      <c r="X86" s="255"/>
      <c r="Y86" s="255"/>
      <c r="Z86" s="255"/>
    </row>
    <row r="87" spans="2:26" s="254" customFormat="1">
      <c r="B87" s="255"/>
      <c r="C87" s="292"/>
      <c r="E87" s="255"/>
      <c r="F87" s="255"/>
      <c r="G87" s="255"/>
      <c r="H87" s="255"/>
      <c r="I87" s="255"/>
      <c r="J87" s="255"/>
      <c r="K87" s="255"/>
      <c r="L87" s="255"/>
      <c r="M87" s="255"/>
      <c r="N87" s="255"/>
      <c r="O87" s="255"/>
      <c r="P87" s="255"/>
      <c r="Q87" s="255"/>
      <c r="R87" s="255"/>
      <c r="S87" s="255"/>
      <c r="T87" s="255"/>
      <c r="U87" s="255"/>
      <c r="V87" s="255"/>
      <c r="W87" s="255"/>
      <c r="X87" s="255"/>
      <c r="Y87" s="255"/>
      <c r="Z87" s="255"/>
    </row>
    <row r="88" spans="2:26" s="254" customFormat="1">
      <c r="B88" s="255"/>
      <c r="C88" s="292"/>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2:26" s="254" customFormat="1">
      <c r="B89" s="255"/>
      <c r="C89" s="292"/>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2:26" s="254" customFormat="1">
      <c r="B90" s="255"/>
      <c r="C90" s="292"/>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2:26" s="254" customFormat="1">
      <c r="B91" s="255"/>
      <c r="C91" s="292"/>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2:26" s="254" customFormat="1">
      <c r="B92" s="255"/>
      <c r="C92" s="292"/>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2:26" s="254" customFormat="1">
      <c r="B93" s="255"/>
      <c r="C93" s="292"/>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2:26" s="254" customFormat="1">
      <c r="B94" s="255"/>
      <c r="C94" s="292"/>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2:26" s="254" customFormat="1">
      <c r="B95" s="255"/>
      <c r="C95" s="292"/>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2:26" s="254" customFormat="1">
      <c r="B96" s="255"/>
      <c r="C96" s="292"/>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2:26" s="254" customFormat="1">
      <c r="B97" s="255"/>
      <c r="C97" s="292"/>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2:26" s="254" customFormat="1">
      <c r="B98" s="255"/>
      <c r="C98" s="292"/>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2:26" s="254" customFormat="1">
      <c r="B99" s="255"/>
      <c r="C99" s="292"/>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2:26" s="254" customFormat="1">
      <c r="B100" s="255"/>
      <c r="C100" s="292"/>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2:26" s="254" customFormat="1">
      <c r="B101" s="255"/>
      <c r="C101" s="292"/>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row r="102" spans="2:26" s="254" customFormat="1">
      <c r="B102" s="255"/>
      <c r="C102" s="292"/>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row>
    <row r="103" spans="2:26" s="254" customFormat="1">
      <c r="B103" s="255"/>
      <c r="C103" s="292"/>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row>
    <row r="104" spans="2:26" s="254" customFormat="1">
      <c r="B104" s="255"/>
      <c r="C104" s="292"/>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row>
    <row r="105" spans="2:26" s="254" customFormat="1">
      <c r="B105" s="255"/>
      <c r="C105" s="292"/>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row>
    <row r="106" spans="2:26" s="254" customFormat="1">
      <c r="B106" s="255"/>
      <c r="C106" s="292"/>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row>
    <row r="107" spans="2:26" s="254" customFormat="1">
      <c r="B107" s="255"/>
      <c r="C107" s="292"/>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row>
    <row r="108" spans="2:26" s="254" customFormat="1">
      <c r="B108" s="255"/>
      <c r="C108" s="292"/>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row>
    <row r="109" spans="2:26" s="254" customFormat="1">
      <c r="B109" s="255"/>
      <c r="C109" s="292"/>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row>
    <row r="110" spans="2:26" s="254" customFormat="1">
      <c r="B110" s="255"/>
      <c r="C110" s="292"/>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row>
    <row r="111" spans="2:26" s="254" customFormat="1">
      <c r="B111" s="255"/>
      <c r="C111" s="292"/>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row>
    <row r="112" spans="2:26" s="254" customFormat="1">
      <c r="B112" s="255"/>
      <c r="C112" s="292"/>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row>
    <row r="113" spans="2:26" s="254" customFormat="1">
      <c r="B113" s="255"/>
      <c r="C113" s="292"/>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row>
    <row r="114" spans="2:26" s="254" customFormat="1">
      <c r="B114" s="255"/>
      <c r="C114" s="292"/>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row>
    <row r="115" spans="2:26" s="254" customFormat="1">
      <c r="B115" s="255"/>
      <c r="C115" s="292"/>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row>
    <row r="116" spans="2:26" s="254" customFormat="1">
      <c r="B116" s="255"/>
      <c r="C116" s="292"/>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row>
    <row r="117" spans="2:26" s="254" customFormat="1">
      <c r="B117" s="255"/>
      <c r="C117" s="292"/>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row>
    <row r="118" spans="2:26" s="254" customFormat="1">
      <c r="B118" s="255"/>
      <c r="C118" s="292"/>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row>
    <row r="119" spans="2:26" s="254" customFormat="1">
      <c r="B119" s="255"/>
      <c r="C119" s="292"/>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row>
    <row r="120" spans="2:26" s="254" customFormat="1">
      <c r="B120" s="255"/>
      <c r="C120" s="292"/>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row>
    <row r="121" spans="2:26" s="254" customFormat="1">
      <c r="B121" s="255"/>
      <c r="C121" s="292"/>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row>
    <row r="122" spans="2:26" s="254" customFormat="1">
      <c r="B122" s="255"/>
      <c r="C122" s="292"/>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row>
    <row r="123" spans="2:26" s="254" customFormat="1">
      <c r="B123" s="255"/>
      <c r="C123" s="292"/>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row>
    <row r="124" spans="2:26" s="254" customFormat="1">
      <c r="B124" s="255"/>
      <c r="C124" s="292"/>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row>
    <row r="125" spans="2:26" s="254" customFormat="1">
      <c r="B125" s="255"/>
      <c r="C125" s="292"/>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row>
    <row r="126" spans="2:26" s="254" customFormat="1">
      <c r="B126" s="255"/>
      <c r="C126" s="292"/>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row>
    <row r="127" spans="2:26" s="254" customFormat="1">
      <c r="B127" s="255"/>
      <c r="C127" s="292"/>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row>
    <row r="128" spans="2:26" s="254" customFormat="1">
      <c r="B128" s="255"/>
      <c r="C128" s="292"/>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row>
    <row r="129" spans="2:26" s="254" customFormat="1">
      <c r="B129" s="255"/>
      <c r="C129" s="292"/>
      <c r="E129" s="255"/>
      <c r="F129" s="255"/>
      <c r="G129" s="255"/>
      <c r="H129" s="255"/>
      <c r="I129" s="255"/>
      <c r="J129" s="255"/>
      <c r="K129" s="255"/>
      <c r="L129" s="255"/>
      <c r="M129" s="255"/>
      <c r="N129" s="255"/>
      <c r="O129" s="255"/>
      <c r="P129" s="255"/>
      <c r="Q129" s="255"/>
      <c r="R129" s="255"/>
      <c r="S129" s="255"/>
      <c r="T129" s="255"/>
      <c r="U129" s="255"/>
      <c r="V129" s="255"/>
      <c r="W129" s="255"/>
      <c r="X129" s="255"/>
      <c r="Y129" s="255"/>
      <c r="Z129" s="255"/>
    </row>
    <row r="130" spans="2:26" s="254" customFormat="1">
      <c r="B130" s="255"/>
      <c r="C130" s="292"/>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row>
    <row r="131" spans="2:26" s="254" customFormat="1">
      <c r="B131" s="255"/>
      <c r="C131" s="292"/>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row>
    <row r="132" spans="2:26" s="254" customFormat="1">
      <c r="B132" s="255"/>
      <c r="C132" s="292"/>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row>
    <row r="133" spans="2:26" s="254" customFormat="1">
      <c r="B133" s="255"/>
      <c r="C133" s="292"/>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row>
    <row r="134" spans="2:26" s="254" customFormat="1">
      <c r="B134" s="255"/>
      <c r="C134" s="292"/>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row>
    <row r="135" spans="2:26" s="254" customFormat="1">
      <c r="B135" s="255"/>
      <c r="C135" s="292"/>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row>
    <row r="136" spans="2:26" s="254" customFormat="1">
      <c r="B136" s="255"/>
      <c r="C136" s="292"/>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row>
    <row r="137" spans="2:26" s="254" customFormat="1">
      <c r="B137" s="255"/>
      <c r="C137" s="292"/>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row>
    <row r="138" spans="2:26" s="254" customFormat="1">
      <c r="B138" s="255"/>
      <c r="C138" s="292"/>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row>
    <row r="139" spans="2:26" s="254" customFormat="1">
      <c r="B139" s="255"/>
      <c r="C139" s="292"/>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row>
    <row r="140" spans="2:26" s="254" customFormat="1">
      <c r="B140" s="255"/>
      <c r="C140" s="292"/>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row>
    <row r="141" spans="2:26" s="254" customFormat="1">
      <c r="B141" s="255"/>
      <c r="C141" s="292"/>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row>
    <row r="142" spans="2:26" s="254" customFormat="1">
      <c r="B142" s="255"/>
      <c r="C142" s="292"/>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row>
    <row r="143" spans="2:26" s="254" customFormat="1">
      <c r="B143" s="255"/>
      <c r="C143" s="292"/>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row>
    <row r="144" spans="2:26" s="254" customFormat="1">
      <c r="B144" s="255"/>
      <c r="C144" s="292"/>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row>
    <row r="145" spans="2:26" s="254" customFormat="1">
      <c r="B145" s="255"/>
      <c r="C145" s="292"/>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row>
    <row r="146" spans="2:26" s="254" customFormat="1">
      <c r="B146" s="255"/>
      <c r="C146" s="292"/>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row>
    <row r="147" spans="2:26" s="254" customFormat="1">
      <c r="B147" s="255"/>
      <c r="C147" s="292"/>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row>
    <row r="148" spans="2:26" s="254" customFormat="1">
      <c r="B148" s="255"/>
      <c r="C148" s="292"/>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row>
    <row r="149" spans="2:26" s="254" customFormat="1">
      <c r="B149" s="255"/>
      <c r="C149" s="292"/>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row>
    <row r="150" spans="2:26" s="254" customFormat="1">
      <c r="B150" s="255"/>
      <c r="C150" s="292"/>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row>
    <row r="151" spans="2:26" s="254" customFormat="1">
      <c r="B151" s="255"/>
      <c r="C151" s="292"/>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row>
    <row r="152" spans="2:26" s="254" customFormat="1">
      <c r="B152" s="255"/>
      <c r="C152" s="292"/>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row>
    <row r="153" spans="2:26" s="254" customFormat="1">
      <c r="B153" s="255"/>
      <c r="C153" s="292"/>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row>
    <row r="154" spans="2:26" s="254" customFormat="1">
      <c r="B154" s="255"/>
      <c r="C154" s="292"/>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row>
    <row r="155" spans="2:26" s="254" customFormat="1">
      <c r="B155" s="255"/>
      <c r="C155" s="292"/>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row>
    <row r="156" spans="2:26" s="254" customFormat="1">
      <c r="B156" s="255"/>
      <c r="C156" s="292"/>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row>
    <row r="157" spans="2:26" s="254" customFormat="1">
      <c r="B157" s="255"/>
      <c r="C157" s="292"/>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row>
    <row r="158" spans="2:26" s="254" customFormat="1">
      <c r="B158" s="255"/>
      <c r="C158" s="292"/>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row>
    <row r="159" spans="2:26" s="254" customFormat="1">
      <c r="B159" s="255"/>
      <c r="C159" s="292"/>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row>
    <row r="160" spans="2:26" s="254" customFormat="1">
      <c r="B160" s="255"/>
      <c r="C160" s="292"/>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row>
    <row r="161" spans="2:26" s="254" customFormat="1">
      <c r="B161" s="255"/>
      <c r="C161" s="292"/>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row>
    <row r="162" spans="2:26" s="254" customFormat="1">
      <c r="B162" s="255"/>
      <c r="C162" s="292"/>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row>
    <row r="163" spans="2:26" s="254" customFormat="1">
      <c r="B163" s="255"/>
      <c r="C163" s="292"/>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row>
    <row r="164" spans="2:26" s="254" customFormat="1">
      <c r="B164" s="255"/>
      <c r="C164" s="292"/>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row>
    <row r="165" spans="2:26" s="254" customFormat="1">
      <c r="B165" s="255"/>
      <c r="C165" s="292"/>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row>
    <row r="166" spans="2:26" s="254" customFormat="1">
      <c r="B166" s="255"/>
      <c r="C166" s="292"/>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row>
    <row r="167" spans="2:26" s="254" customFormat="1">
      <c r="B167" s="255"/>
      <c r="C167" s="292"/>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row>
    <row r="168" spans="2:26" s="254" customFormat="1">
      <c r="B168" s="255"/>
      <c r="C168" s="292"/>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row>
    <row r="169" spans="2:26" s="254" customFormat="1">
      <c r="B169" s="255"/>
      <c r="C169" s="292"/>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row>
    <row r="170" spans="2:26" s="254" customFormat="1">
      <c r="B170" s="255"/>
      <c r="C170" s="292"/>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row>
    <row r="171" spans="2:26" s="254" customFormat="1">
      <c r="B171" s="255"/>
      <c r="C171" s="292"/>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row>
    <row r="172" spans="2:26" s="254" customFormat="1">
      <c r="B172" s="255"/>
      <c r="C172" s="292"/>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row>
    <row r="173" spans="2:26" s="254" customFormat="1">
      <c r="B173" s="255"/>
      <c r="C173" s="292"/>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row>
    <row r="174" spans="2:26" s="254" customFormat="1">
      <c r="B174" s="255"/>
      <c r="C174" s="292"/>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row>
    <row r="175" spans="2:26" s="254" customFormat="1">
      <c r="B175" s="255"/>
      <c r="C175" s="292"/>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row>
    <row r="176" spans="2:26" s="254" customFormat="1">
      <c r="B176" s="255"/>
      <c r="C176" s="292"/>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row>
    <row r="177" spans="2:26" s="254" customFormat="1">
      <c r="B177" s="255"/>
      <c r="C177" s="292"/>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row>
    <row r="178" spans="2:26" s="254" customFormat="1">
      <c r="B178" s="255"/>
      <c r="C178" s="292"/>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row>
    <row r="179" spans="2:26" s="254" customFormat="1">
      <c r="B179" s="255"/>
      <c r="C179" s="292"/>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row>
    <row r="180" spans="2:26" s="254" customFormat="1">
      <c r="B180" s="255"/>
      <c r="C180" s="292"/>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row>
    <row r="181" spans="2:26" s="254" customFormat="1">
      <c r="B181" s="255"/>
      <c r="C181" s="292"/>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row>
    <row r="182" spans="2:26" s="254" customFormat="1">
      <c r="B182" s="255"/>
      <c r="C182" s="292"/>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row>
    <row r="183" spans="2:26" s="254" customFormat="1">
      <c r="B183" s="255"/>
      <c r="C183" s="292"/>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row>
    <row r="184" spans="2:26" s="254" customFormat="1">
      <c r="B184" s="255"/>
      <c r="C184" s="292"/>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row>
    <row r="185" spans="2:26" s="254" customFormat="1">
      <c r="B185" s="255"/>
      <c r="C185" s="292"/>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row>
    <row r="186" spans="2:26" s="254" customFormat="1">
      <c r="B186" s="255"/>
      <c r="C186" s="292"/>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row>
    <row r="187" spans="2:26" s="254" customFormat="1">
      <c r="B187" s="255"/>
      <c r="C187" s="292"/>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row>
    <row r="188" spans="2:26" s="254" customFormat="1">
      <c r="B188" s="255"/>
      <c r="C188" s="292"/>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row>
    <row r="189" spans="2:26" s="254" customFormat="1">
      <c r="B189" s="255"/>
      <c r="C189" s="292"/>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row>
    <row r="190" spans="2:26" s="254" customFormat="1">
      <c r="B190" s="255"/>
      <c r="C190" s="292"/>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row>
    <row r="191" spans="2:26" s="254" customFormat="1">
      <c r="B191" s="255"/>
      <c r="C191" s="292"/>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row>
    <row r="192" spans="2:26" s="254" customFormat="1">
      <c r="B192" s="255"/>
      <c r="C192" s="292"/>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row>
    <row r="193" spans="2:26" s="254" customFormat="1">
      <c r="B193" s="255"/>
      <c r="C193" s="292"/>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row>
    <row r="194" spans="2:26" s="254" customFormat="1">
      <c r="B194" s="255"/>
      <c r="C194" s="292"/>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row>
    <row r="195" spans="2:26" s="254" customFormat="1">
      <c r="B195" s="255"/>
      <c r="C195" s="292"/>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row>
    <row r="196" spans="2:26" s="254" customFormat="1">
      <c r="B196" s="255"/>
      <c r="C196" s="292"/>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row>
    <row r="197" spans="2:26" s="254" customFormat="1">
      <c r="B197" s="255"/>
      <c r="C197" s="292"/>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row>
    <row r="198" spans="2:26" s="254" customFormat="1">
      <c r="B198" s="255"/>
      <c r="C198" s="292"/>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row>
    <row r="199" spans="2:26" s="254" customFormat="1">
      <c r="B199" s="255"/>
      <c r="C199" s="292"/>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row>
    <row r="200" spans="2:26" s="254" customFormat="1">
      <c r="B200" s="255"/>
      <c r="C200" s="292"/>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row>
    <row r="201" spans="2:26" s="254" customFormat="1">
      <c r="B201" s="255"/>
      <c r="C201" s="292"/>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row>
    <row r="202" spans="2:26" s="254" customFormat="1">
      <c r="B202" s="255"/>
      <c r="C202" s="292"/>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row>
    <row r="203" spans="2:26" s="254" customFormat="1">
      <c r="B203" s="255"/>
      <c r="C203" s="292"/>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row>
    <row r="204" spans="2:26" s="254" customFormat="1">
      <c r="B204" s="255"/>
      <c r="C204" s="292"/>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row>
    <row r="205" spans="2:26" s="254" customFormat="1">
      <c r="B205" s="255"/>
      <c r="C205" s="292"/>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row>
    <row r="206" spans="2:26" s="254" customFormat="1">
      <c r="B206" s="255"/>
      <c r="C206" s="292"/>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row>
    <row r="207" spans="2:26" s="254" customFormat="1">
      <c r="B207" s="255"/>
      <c r="C207" s="292"/>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row>
    <row r="208" spans="2:26" s="254" customFormat="1">
      <c r="B208" s="255"/>
      <c r="C208" s="292"/>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row>
    <row r="209" spans="2:26" s="254" customFormat="1">
      <c r="B209" s="255"/>
      <c r="C209" s="292"/>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row>
    <row r="210" spans="2:26" s="254" customFormat="1">
      <c r="B210" s="255"/>
      <c r="C210" s="292"/>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row>
    <row r="211" spans="2:26" s="254" customFormat="1">
      <c r="B211" s="255"/>
      <c r="C211" s="292"/>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row>
    <row r="212" spans="2:26" s="254" customFormat="1">
      <c r="B212" s="255"/>
      <c r="C212" s="292"/>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row>
    <row r="213" spans="2:26" s="254" customFormat="1">
      <c r="B213" s="255"/>
      <c r="C213" s="292"/>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row>
    <row r="214" spans="2:26" s="254" customFormat="1">
      <c r="B214" s="255"/>
      <c r="C214" s="292"/>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row>
    <row r="215" spans="2:26" s="254" customFormat="1">
      <c r="B215" s="255"/>
      <c r="C215" s="292"/>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row>
    <row r="216" spans="2:26" s="254" customFormat="1">
      <c r="B216" s="255"/>
      <c r="C216" s="292"/>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row>
    <row r="217" spans="2:26" s="254" customFormat="1">
      <c r="B217" s="255"/>
      <c r="C217" s="292"/>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row>
    <row r="218" spans="2:26" s="254" customFormat="1">
      <c r="B218" s="255"/>
      <c r="C218" s="292"/>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row>
    <row r="219" spans="2:26" s="254" customFormat="1">
      <c r="B219" s="255"/>
      <c r="C219" s="292"/>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row>
    <row r="220" spans="2:26" s="254" customFormat="1">
      <c r="B220" s="255"/>
      <c r="C220" s="292"/>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row>
    <row r="221" spans="2:26" s="254" customFormat="1">
      <c r="B221" s="255"/>
      <c r="C221" s="292"/>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row>
    <row r="222" spans="2:26" s="254" customFormat="1">
      <c r="B222" s="255"/>
      <c r="C222" s="292"/>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row>
    <row r="223" spans="2:26" s="254" customFormat="1">
      <c r="B223" s="255"/>
      <c r="C223" s="292"/>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row>
    <row r="224" spans="2:26" s="254" customFormat="1">
      <c r="B224" s="255"/>
      <c r="C224" s="292"/>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row>
    <row r="225" spans="2:26" s="254" customFormat="1">
      <c r="B225" s="255"/>
      <c r="C225" s="292"/>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row>
    <row r="226" spans="2:26" s="254" customFormat="1">
      <c r="B226" s="255"/>
      <c r="C226" s="292"/>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row>
    <row r="227" spans="2:26" s="254" customFormat="1">
      <c r="B227" s="255"/>
      <c r="C227" s="292"/>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row>
    <row r="228" spans="2:26" s="254" customFormat="1">
      <c r="B228" s="255"/>
      <c r="C228" s="292"/>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row>
    <row r="229" spans="2:26" s="254" customFormat="1">
      <c r="B229" s="255"/>
      <c r="C229" s="292"/>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row>
    <row r="230" spans="2:26" s="254" customFormat="1">
      <c r="B230" s="255"/>
      <c r="C230" s="292"/>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row>
    <row r="231" spans="2:26" s="254" customFormat="1">
      <c r="B231" s="255"/>
      <c r="C231" s="292"/>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row>
    <row r="232" spans="2:26" s="254" customFormat="1">
      <c r="B232" s="255"/>
      <c r="C232" s="292"/>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row>
    <row r="233" spans="2:26" s="254" customFormat="1">
      <c r="B233" s="255"/>
      <c r="C233" s="292"/>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row>
    <row r="234" spans="2:26" s="254" customFormat="1">
      <c r="B234" s="255"/>
      <c r="C234" s="292"/>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row>
    <row r="235" spans="2:26" s="254" customFormat="1">
      <c r="B235" s="255"/>
      <c r="C235" s="292"/>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row>
    <row r="236" spans="2:26" s="254" customFormat="1">
      <c r="B236" s="255"/>
      <c r="C236" s="292"/>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row>
    <row r="237" spans="2:26" s="254" customFormat="1">
      <c r="B237" s="255"/>
      <c r="C237" s="292"/>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row>
    <row r="238" spans="2:26" s="254" customFormat="1">
      <c r="B238" s="255"/>
      <c r="C238" s="292"/>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row>
    <row r="239" spans="2:26" s="254" customFormat="1">
      <c r="B239" s="255"/>
      <c r="C239" s="292"/>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row>
    <row r="240" spans="2:26" s="254" customFormat="1">
      <c r="B240" s="255"/>
      <c r="C240" s="292"/>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row>
    <row r="241" spans="2:26" s="254" customFormat="1">
      <c r="B241" s="255"/>
      <c r="C241" s="292"/>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row>
    <row r="242" spans="2:26" s="254" customFormat="1">
      <c r="B242" s="255"/>
      <c r="C242" s="292"/>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row>
    <row r="243" spans="2:26" s="254" customFormat="1">
      <c r="B243" s="255"/>
      <c r="C243" s="292"/>
      <c r="E243" s="255"/>
      <c r="F243" s="255"/>
      <c r="G243" s="255"/>
      <c r="H243" s="255"/>
      <c r="I243" s="255"/>
      <c r="J243" s="255"/>
      <c r="K243" s="255"/>
      <c r="L243" s="255"/>
      <c r="M243" s="255"/>
      <c r="N243" s="255"/>
      <c r="O243" s="255"/>
      <c r="P243" s="255"/>
      <c r="Q243" s="255"/>
      <c r="R243" s="255"/>
      <c r="S243" s="255"/>
      <c r="T243" s="255"/>
      <c r="U243" s="255"/>
      <c r="V243" s="255"/>
      <c r="W243" s="255"/>
      <c r="X243" s="255"/>
      <c r="Y243" s="255"/>
      <c r="Z243" s="255"/>
    </row>
    <row r="244" spans="2:26" s="254" customFormat="1">
      <c r="B244" s="255"/>
      <c r="C244" s="292"/>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row>
    <row r="245" spans="2:26" s="254" customFormat="1">
      <c r="B245" s="255"/>
      <c r="C245" s="292"/>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row>
    <row r="246" spans="2:26" s="254" customFormat="1">
      <c r="B246" s="255"/>
      <c r="C246" s="292"/>
      <c r="E246" s="255"/>
      <c r="F246" s="255"/>
      <c r="G246" s="255"/>
      <c r="H246" s="255"/>
      <c r="I246" s="255"/>
      <c r="J246" s="255"/>
      <c r="K246" s="255"/>
      <c r="L246" s="255"/>
      <c r="M246" s="255"/>
      <c r="N246" s="255"/>
      <c r="O246" s="255"/>
      <c r="P246" s="255"/>
      <c r="Q246" s="255"/>
      <c r="R246" s="255"/>
      <c r="S246" s="255"/>
      <c r="T246" s="255"/>
      <c r="U246" s="255"/>
      <c r="V246" s="255"/>
      <c r="W246" s="255"/>
      <c r="X246" s="255"/>
      <c r="Y246" s="255"/>
      <c r="Z246" s="255"/>
    </row>
    <row r="247" spans="2:26" s="254" customFormat="1">
      <c r="B247" s="255"/>
      <c r="C247" s="292"/>
      <c r="E247" s="255"/>
      <c r="F247" s="255"/>
      <c r="G247" s="255"/>
      <c r="H247" s="255"/>
      <c r="I247" s="255"/>
      <c r="J247" s="255"/>
      <c r="K247" s="255"/>
      <c r="L247" s="255"/>
      <c r="M247" s="255"/>
      <c r="N247" s="255"/>
      <c r="O247" s="255"/>
      <c r="P247" s="255"/>
      <c r="Q247" s="255"/>
      <c r="R247" s="255"/>
      <c r="S247" s="255"/>
      <c r="T247" s="255"/>
      <c r="U247" s="255"/>
      <c r="V247" s="255"/>
      <c r="W247" s="255"/>
      <c r="X247" s="255"/>
      <c r="Y247" s="255"/>
      <c r="Z247" s="255"/>
    </row>
    <row r="248" spans="2:26" s="254" customFormat="1">
      <c r="B248" s="255"/>
      <c r="C248" s="292"/>
      <c r="E248" s="255"/>
      <c r="F248" s="255"/>
      <c r="G248" s="255"/>
      <c r="H248" s="255"/>
      <c r="I248" s="255"/>
      <c r="J248" s="255"/>
      <c r="K248" s="255"/>
      <c r="L248" s="255"/>
      <c r="M248" s="255"/>
      <c r="N248" s="255"/>
      <c r="O248" s="255"/>
      <c r="P248" s="255"/>
      <c r="Q248" s="255"/>
      <c r="R248" s="255"/>
      <c r="S248" s="255"/>
      <c r="T248" s="255"/>
      <c r="U248" s="255"/>
      <c r="V248" s="255"/>
      <c r="W248" s="255"/>
      <c r="X248" s="255"/>
      <c r="Y248" s="255"/>
      <c r="Z248" s="255"/>
    </row>
    <row r="249" spans="2:26" s="254" customFormat="1">
      <c r="B249" s="255"/>
      <c r="C249" s="292"/>
      <c r="E249" s="255"/>
      <c r="F249" s="255"/>
      <c r="G249" s="255"/>
      <c r="H249" s="255"/>
      <c r="I249" s="255"/>
      <c r="J249" s="255"/>
      <c r="K249" s="255"/>
      <c r="L249" s="255"/>
      <c r="M249" s="255"/>
      <c r="N249" s="255"/>
      <c r="O249" s="255"/>
      <c r="P249" s="255"/>
      <c r="Q249" s="255"/>
      <c r="R249" s="255"/>
      <c r="S249" s="255"/>
      <c r="T249" s="255"/>
      <c r="U249" s="255"/>
      <c r="V249" s="255"/>
      <c r="W249" s="255"/>
      <c r="X249" s="255"/>
      <c r="Y249" s="255"/>
      <c r="Z249" s="255"/>
    </row>
    <row r="250" spans="2:26" s="254" customFormat="1">
      <c r="B250" s="255"/>
      <c r="C250" s="292"/>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row>
    <row r="251" spans="2:26" s="254" customFormat="1">
      <c r="B251" s="255"/>
      <c r="C251" s="292"/>
      <c r="E251" s="255"/>
      <c r="F251" s="255"/>
      <c r="G251" s="255"/>
      <c r="H251" s="255"/>
      <c r="I251" s="255"/>
      <c r="J251" s="255"/>
      <c r="K251" s="255"/>
      <c r="L251" s="255"/>
      <c r="M251" s="255"/>
      <c r="N251" s="255"/>
      <c r="O251" s="255"/>
      <c r="P251" s="255"/>
      <c r="Q251" s="255"/>
      <c r="R251" s="255"/>
      <c r="S251" s="255"/>
      <c r="T251" s="255"/>
      <c r="U251" s="255"/>
      <c r="V251" s="255"/>
      <c r="W251" s="255"/>
      <c r="X251" s="255"/>
      <c r="Y251" s="255"/>
      <c r="Z251" s="255"/>
    </row>
    <row r="252" spans="2:26" s="254" customFormat="1">
      <c r="B252" s="255"/>
      <c r="C252" s="292"/>
      <c r="E252" s="255"/>
      <c r="F252" s="255"/>
      <c r="G252" s="255"/>
      <c r="H252" s="255"/>
      <c r="I252" s="255"/>
      <c r="J252" s="255"/>
      <c r="K252" s="255"/>
      <c r="L252" s="255"/>
      <c r="M252" s="255"/>
      <c r="N252" s="255"/>
      <c r="O252" s="255"/>
      <c r="P252" s="255"/>
      <c r="Q252" s="255"/>
      <c r="R252" s="255"/>
      <c r="S252" s="255"/>
      <c r="T252" s="255"/>
      <c r="U252" s="255"/>
      <c r="V252" s="255"/>
      <c r="W252" s="255"/>
      <c r="X252" s="255"/>
      <c r="Y252" s="255"/>
      <c r="Z252" s="255"/>
    </row>
    <row r="253" spans="2:26" s="254" customFormat="1">
      <c r="B253" s="255"/>
      <c r="C253" s="292"/>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row>
    <row r="254" spans="2:26" s="254" customFormat="1">
      <c r="B254" s="255"/>
      <c r="C254" s="292"/>
      <c r="E254" s="255"/>
      <c r="F254" s="255"/>
      <c r="G254" s="255"/>
      <c r="H254" s="255"/>
      <c r="I254" s="255"/>
      <c r="J254" s="255"/>
      <c r="K254" s="255"/>
      <c r="L254" s="255"/>
      <c r="M254" s="255"/>
      <c r="N254" s="255"/>
      <c r="O254" s="255"/>
      <c r="P254" s="255"/>
      <c r="Q254" s="255"/>
      <c r="R254" s="255"/>
      <c r="S254" s="255"/>
      <c r="T254" s="255"/>
      <c r="U254" s="255"/>
      <c r="V254" s="255"/>
      <c r="W254" s="255"/>
      <c r="X254" s="255"/>
      <c r="Y254" s="255"/>
      <c r="Z254" s="255"/>
    </row>
    <row r="255" spans="2:26" s="254" customFormat="1">
      <c r="B255" s="255"/>
      <c r="C255" s="292"/>
      <c r="E255" s="255"/>
      <c r="F255" s="255"/>
      <c r="G255" s="255"/>
      <c r="H255" s="255"/>
      <c r="I255" s="255"/>
      <c r="J255" s="255"/>
      <c r="K255" s="255"/>
      <c r="L255" s="255"/>
      <c r="M255" s="255"/>
      <c r="N255" s="255"/>
      <c r="O255" s="255"/>
      <c r="P255" s="255"/>
      <c r="Q255" s="255"/>
      <c r="R255" s="255"/>
      <c r="S255" s="255"/>
      <c r="T255" s="255"/>
      <c r="U255" s="255"/>
      <c r="V255" s="255"/>
      <c r="W255" s="255"/>
      <c r="X255" s="255"/>
      <c r="Y255" s="255"/>
      <c r="Z255" s="255"/>
    </row>
    <row r="256" spans="2:26" s="254" customFormat="1">
      <c r="B256" s="255"/>
      <c r="C256" s="292"/>
      <c r="E256" s="255"/>
      <c r="F256" s="255"/>
      <c r="G256" s="255"/>
      <c r="H256" s="255"/>
      <c r="I256" s="255"/>
      <c r="J256" s="255"/>
      <c r="K256" s="255"/>
      <c r="L256" s="255"/>
      <c r="M256" s="255"/>
      <c r="N256" s="255"/>
      <c r="O256" s="255"/>
      <c r="P256" s="255"/>
      <c r="Q256" s="255"/>
      <c r="R256" s="255"/>
      <c r="S256" s="255"/>
      <c r="T256" s="255"/>
      <c r="U256" s="255"/>
      <c r="V256" s="255"/>
      <c r="W256" s="255"/>
      <c r="X256" s="255"/>
      <c r="Y256" s="255"/>
      <c r="Z256" s="255"/>
    </row>
    <row r="257" spans="2:26" s="254" customFormat="1">
      <c r="B257" s="255"/>
      <c r="C257" s="292"/>
      <c r="E257" s="255"/>
      <c r="F257" s="255"/>
      <c r="G257" s="255"/>
      <c r="H257" s="255"/>
      <c r="I257" s="255"/>
      <c r="J257" s="255"/>
      <c r="K257" s="255"/>
      <c r="L257" s="255"/>
      <c r="M257" s="255"/>
      <c r="N257" s="255"/>
      <c r="O257" s="255"/>
      <c r="P257" s="255"/>
      <c r="Q257" s="255"/>
      <c r="R257" s="255"/>
      <c r="S257" s="255"/>
      <c r="T257" s="255"/>
      <c r="U257" s="255"/>
      <c r="V257" s="255"/>
      <c r="W257" s="255"/>
      <c r="X257" s="255"/>
      <c r="Y257" s="255"/>
      <c r="Z257" s="255"/>
    </row>
    <row r="258" spans="2:26" s="254" customFormat="1">
      <c r="B258" s="255"/>
      <c r="C258" s="292"/>
      <c r="E258" s="255"/>
      <c r="F258" s="255"/>
      <c r="G258" s="255"/>
      <c r="H258" s="255"/>
      <c r="I258" s="255"/>
      <c r="J258" s="255"/>
      <c r="K258" s="255"/>
      <c r="L258" s="255"/>
      <c r="M258" s="255"/>
      <c r="N258" s="255"/>
      <c r="O258" s="255"/>
      <c r="P258" s="255"/>
      <c r="Q258" s="255"/>
      <c r="R258" s="255"/>
      <c r="S258" s="255"/>
      <c r="T258" s="255"/>
      <c r="U258" s="255"/>
      <c r="V258" s="255"/>
      <c r="W258" s="255"/>
      <c r="X258" s="255"/>
      <c r="Y258" s="255"/>
      <c r="Z258" s="255"/>
    </row>
    <row r="259" spans="2:26" s="254" customFormat="1">
      <c r="B259" s="255"/>
      <c r="C259" s="292"/>
      <c r="E259" s="255"/>
      <c r="F259" s="255"/>
      <c r="G259" s="255"/>
      <c r="H259" s="255"/>
      <c r="I259" s="255"/>
      <c r="J259" s="255"/>
      <c r="K259" s="255"/>
      <c r="L259" s="255"/>
      <c r="M259" s="255"/>
      <c r="N259" s="255"/>
      <c r="O259" s="255"/>
      <c r="P259" s="255"/>
      <c r="Q259" s="255"/>
      <c r="R259" s="255"/>
      <c r="S259" s="255"/>
      <c r="T259" s="255"/>
      <c r="U259" s="255"/>
      <c r="V259" s="255"/>
      <c r="W259" s="255"/>
      <c r="X259" s="255"/>
      <c r="Y259" s="255"/>
      <c r="Z259" s="255"/>
    </row>
    <row r="260" spans="2:26" s="254" customFormat="1">
      <c r="B260" s="255"/>
      <c r="C260" s="292"/>
      <c r="E260" s="255"/>
      <c r="F260" s="255"/>
      <c r="G260" s="255"/>
      <c r="H260" s="255"/>
      <c r="I260" s="255"/>
      <c r="J260" s="255"/>
      <c r="K260" s="255"/>
      <c r="L260" s="255"/>
      <c r="M260" s="255"/>
      <c r="N260" s="255"/>
      <c r="O260" s="255"/>
      <c r="P260" s="255"/>
      <c r="Q260" s="255"/>
      <c r="R260" s="255"/>
      <c r="S260" s="255"/>
      <c r="T260" s="255"/>
      <c r="U260" s="255"/>
      <c r="V260" s="255"/>
      <c r="W260" s="255"/>
      <c r="X260" s="255"/>
      <c r="Y260" s="255"/>
      <c r="Z260" s="255"/>
    </row>
    <row r="261" spans="2:26" s="254" customFormat="1">
      <c r="B261" s="255"/>
      <c r="C261" s="292"/>
      <c r="E261" s="255"/>
      <c r="F261" s="255"/>
      <c r="G261" s="255"/>
      <c r="H261" s="255"/>
      <c r="I261" s="255"/>
      <c r="J261" s="255"/>
      <c r="K261" s="255"/>
      <c r="L261" s="255"/>
      <c r="M261" s="255"/>
      <c r="N261" s="255"/>
      <c r="O261" s="255"/>
      <c r="P261" s="255"/>
      <c r="Q261" s="255"/>
      <c r="R261" s="255"/>
      <c r="S261" s="255"/>
      <c r="T261" s="255"/>
      <c r="U261" s="255"/>
      <c r="V261" s="255"/>
      <c r="W261" s="255"/>
      <c r="X261" s="255"/>
      <c r="Y261" s="255"/>
      <c r="Z261" s="255"/>
    </row>
    <row r="262" spans="2:26" s="254" customFormat="1">
      <c r="B262" s="255"/>
      <c r="C262" s="292"/>
      <c r="E262" s="255"/>
      <c r="F262" s="255"/>
      <c r="G262" s="255"/>
      <c r="H262" s="255"/>
      <c r="I262" s="255"/>
      <c r="J262" s="255"/>
      <c r="K262" s="255"/>
      <c r="L262" s="255"/>
      <c r="M262" s="255"/>
      <c r="N262" s="255"/>
      <c r="O262" s="255"/>
      <c r="P262" s="255"/>
      <c r="Q262" s="255"/>
      <c r="R262" s="255"/>
      <c r="S262" s="255"/>
      <c r="T262" s="255"/>
      <c r="U262" s="255"/>
      <c r="V262" s="255"/>
      <c r="W262" s="255"/>
      <c r="X262" s="255"/>
      <c r="Y262" s="255"/>
      <c r="Z262" s="255"/>
    </row>
    <row r="263" spans="2:26" s="254" customFormat="1">
      <c r="B263" s="255"/>
      <c r="C263" s="292"/>
      <c r="E263" s="255"/>
      <c r="F263" s="255"/>
      <c r="G263" s="255"/>
      <c r="H263" s="255"/>
      <c r="I263" s="255"/>
      <c r="J263" s="255"/>
      <c r="K263" s="255"/>
      <c r="L263" s="255"/>
      <c r="M263" s="255"/>
      <c r="N263" s="255"/>
      <c r="O263" s="255"/>
      <c r="P263" s="255"/>
      <c r="Q263" s="255"/>
      <c r="R263" s="255"/>
      <c r="S263" s="255"/>
      <c r="T263" s="255"/>
      <c r="U263" s="255"/>
      <c r="V263" s="255"/>
      <c r="W263" s="255"/>
      <c r="X263" s="255"/>
      <c r="Y263" s="255"/>
      <c r="Z263" s="255"/>
    </row>
    <row r="264" spans="2:26" s="254" customFormat="1">
      <c r="B264" s="255"/>
      <c r="C264" s="292"/>
      <c r="E264" s="255"/>
      <c r="F264" s="255"/>
      <c r="G264" s="255"/>
      <c r="H264" s="255"/>
      <c r="I264" s="255"/>
      <c r="J264" s="255"/>
      <c r="K264" s="255"/>
      <c r="L264" s="255"/>
      <c r="M264" s="255"/>
      <c r="N264" s="255"/>
      <c r="O264" s="255"/>
      <c r="P264" s="255"/>
      <c r="Q264" s="255"/>
      <c r="R264" s="255"/>
      <c r="S264" s="255"/>
      <c r="T264" s="255"/>
      <c r="U264" s="255"/>
      <c r="V264" s="255"/>
      <c r="W264" s="255"/>
      <c r="X264" s="255"/>
      <c r="Y264" s="255"/>
      <c r="Z264" s="255"/>
    </row>
    <row r="265" spans="2:26" s="254" customFormat="1">
      <c r="B265" s="255"/>
      <c r="C265" s="292"/>
      <c r="E265" s="255"/>
      <c r="F265" s="255"/>
      <c r="G265" s="255"/>
      <c r="H265" s="255"/>
      <c r="I265" s="255"/>
      <c r="J265" s="255"/>
      <c r="K265" s="255"/>
      <c r="L265" s="255"/>
      <c r="M265" s="255"/>
      <c r="N265" s="255"/>
      <c r="O265" s="255"/>
      <c r="P265" s="255"/>
      <c r="Q265" s="255"/>
      <c r="R265" s="255"/>
      <c r="S265" s="255"/>
      <c r="T265" s="255"/>
      <c r="U265" s="255"/>
      <c r="V265" s="255"/>
      <c r="W265" s="255"/>
      <c r="X265" s="255"/>
      <c r="Y265" s="255"/>
      <c r="Z265" s="255"/>
    </row>
    <row r="266" spans="2:26" s="254" customFormat="1">
      <c r="B266" s="255"/>
      <c r="C266" s="292"/>
      <c r="E266" s="255"/>
      <c r="F266" s="255"/>
      <c r="G266" s="255"/>
      <c r="H266" s="255"/>
      <c r="I266" s="255"/>
      <c r="J266" s="255"/>
      <c r="K266" s="255"/>
      <c r="L266" s="255"/>
      <c r="M266" s="255"/>
      <c r="N266" s="255"/>
      <c r="O266" s="255"/>
      <c r="P266" s="255"/>
      <c r="Q266" s="255"/>
      <c r="R266" s="255"/>
      <c r="S266" s="255"/>
      <c r="T266" s="255"/>
      <c r="U266" s="255"/>
      <c r="V266" s="255"/>
      <c r="W266" s="255"/>
      <c r="X266" s="255"/>
      <c r="Y266" s="255"/>
      <c r="Z266" s="255"/>
    </row>
    <row r="267" spans="2:26" s="254" customFormat="1">
      <c r="B267" s="255"/>
      <c r="C267" s="292"/>
      <c r="E267" s="255"/>
      <c r="F267" s="255"/>
      <c r="G267" s="255"/>
      <c r="H267" s="255"/>
      <c r="I267" s="255"/>
      <c r="J267" s="255"/>
      <c r="K267" s="255"/>
      <c r="L267" s="255"/>
      <c r="M267" s="255"/>
      <c r="N267" s="255"/>
      <c r="O267" s="255"/>
      <c r="P267" s="255"/>
      <c r="Q267" s="255"/>
      <c r="R267" s="255"/>
      <c r="S267" s="255"/>
      <c r="T267" s="255"/>
      <c r="U267" s="255"/>
      <c r="V267" s="255"/>
      <c r="W267" s="255"/>
      <c r="X267" s="255"/>
      <c r="Y267" s="255"/>
      <c r="Z267" s="255"/>
    </row>
    <row r="268" spans="2:26" s="254" customFormat="1">
      <c r="B268" s="255"/>
      <c r="C268" s="292"/>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row>
    <row r="269" spans="2:26" s="254" customFormat="1">
      <c r="B269" s="255"/>
      <c r="C269" s="292"/>
      <c r="E269" s="255"/>
      <c r="F269" s="255"/>
      <c r="G269" s="255"/>
      <c r="H269" s="255"/>
      <c r="I269" s="255"/>
      <c r="J269" s="255"/>
      <c r="K269" s="255"/>
      <c r="L269" s="255"/>
      <c r="M269" s="255"/>
      <c r="N269" s="255"/>
      <c r="O269" s="255"/>
      <c r="P269" s="255"/>
      <c r="Q269" s="255"/>
      <c r="R269" s="255"/>
      <c r="S269" s="255"/>
      <c r="T269" s="255"/>
      <c r="U269" s="255"/>
      <c r="V269" s="255"/>
      <c r="W269" s="255"/>
      <c r="X269" s="255"/>
      <c r="Y269" s="255"/>
      <c r="Z269" s="255"/>
    </row>
    <row r="270" spans="2:26" s="254" customFormat="1">
      <c r="B270" s="255"/>
      <c r="C270" s="292"/>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row>
    <row r="271" spans="2:26" s="254" customFormat="1">
      <c r="B271" s="255"/>
      <c r="C271" s="292"/>
      <c r="E271" s="255"/>
      <c r="F271" s="255"/>
      <c r="G271" s="255"/>
      <c r="H271" s="255"/>
      <c r="I271" s="255"/>
      <c r="J271" s="255"/>
      <c r="K271" s="255"/>
      <c r="L271" s="255"/>
      <c r="M271" s="255"/>
      <c r="N271" s="255"/>
      <c r="O271" s="255"/>
      <c r="P271" s="255"/>
      <c r="Q271" s="255"/>
      <c r="R271" s="255"/>
      <c r="S271" s="255"/>
      <c r="T271" s="255"/>
      <c r="U271" s="255"/>
      <c r="V271" s="255"/>
      <c r="W271" s="255"/>
      <c r="X271" s="255"/>
      <c r="Y271" s="255"/>
      <c r="Z271" s="255"/>
    </row>
    <row r="272" spans="2:26" s="254" customFormat="1">
      <c r="B272" s="255"/>
      <c r="C272" s="292"/>
      <c r="E272" s="255"/>
      <c r="F272" s="255"/>
      <c r="G272" s="255"/>
      <c r="H272" s="255"/>
      <c r="I272" s="255"/>
      <c r="J272" s="255"/>
      <c r="K272" s="255"/>
      <c r="L272" s="255"/>
      <c r="M272" s="255"/>
      <c r="N272" s="255"/>
      <c r="O272" s="255"/>
      <c r="P272" s="255"/>
      <c r="Q272" s="255"/>
      <c r="R272" s="255"/>
      <c r="S272" s="255"/>
      <c r="T272" s="255"/>
      <c r="U272" s="255"/>
      <c r="V272" s="255"/>
      <c r="W272" s="255"/>
      <c r="X272" s="255"/>
      <c r="Y272" s="255"/>
      <c r="Z272" s="255"/>
    </row>
    <row r="273" spans="2:26" s="254" customFormat="1">
      <c r="B273" s="255"/>
      <c r="C273" s="292"/>
      <c r="E273" s="255"/>
      <c r="F273" s="255"/>
      <c r="G273" s="255"/>
      <c r="H273" s="255"/>
      <c r="I273" s="255"/>
      <c r="J273" s="255"/>
      <c r="K273" s="255"/>
      <c r="L273" s="255"/>
      <c r="M273" s="255"/>
      <c r="N273" s="255"/>
      <c r="O273" s="255"/>
      <c r="P273" s="255"/>
      <c r="Q273" s="255"/>
      <c r="R273" s="255"/>
      <c r="S273" s="255"/>
      <c r="T273" s="255"/>
      <c r="U273" s="255"/>
      <c r="V273" s="255"/>
      <c r="W273" s="255"/>
      <c r="X273" s="255"/>
      <c r="Y273" s="255"/>
      <c r="Z273" s="255"/>
    </row>
    <row r="274" spans="2:26" s="254" customFormat="1">
      <c r="B274" s="255"/>
      <c r="C274" s="292"/>
      <c r="E274" s="255"/>
      <c r="F274" s="255"/>
      <c r="G274" s="255"/>
      <c r="H274" s="255"/>
      <c r="I274" s="255"/>
      <c r="J274" s="255"/>
      <c r="K274" s="255"/>
      <c r="L274" s="255"/>
      <c r="M274" s="255"/>
      <c r="N274" s="255"/>
      <c r="O274" s="255"/>
      <c r="P274" s="255"/>
      <c r="Q274" s="255"/>
      <c r="R274" s="255"/>
      <c r="S274" s="255"/>
      <c r="T274" s="255"/>
      <c r="U274" s="255"/>
      <c r="V274" s="255"/>
      <c r="W274" s="255"/>
      <c r="X274" s="255"/>
      <c r="Y274" s="255"/>
      <c r="Z274" s="255"/>
    </row>
    <row r="275" spans="2:26" s="254" customFormat="1">
      <c r="B275" s="255"/>
      <c r="C275" s="292"/>
      <c r="E275" s="255"/>
      <c r="F275" s="255"/>
      <c r="G275" s="255"/>
      <c r="H275" s="255"/>
      <c r="I275" s="255"/>
      <c r="J275" s="255"/>
      <c r="K275" s="255"/>
      <c r="L275" s="255"/>
      <c r="M275" s="255"/>
      <c r="N275" s="255"/>
      <c r="O275" s="255"/>
      <c r="P275" s="255"/>
      <c r="Q275" s="255"/>
      <c r="R275" s="255"/>
      <c r="S275" s="255"/>
      <c r="T275" s="255"/>
      <c r="U275" s="255"/>
      <c r="V275" s="255"/>
      <c r="W275" s="255"/>
      <c r="X275" s="255"/>
      <c r="Y275" s="255"/>
      <c r="Z275" s="255"/>
    </row>
    <row r="276" spans="2:26" s="254" customFormat="1">
      <c r="B276" s="255"/>
      <c r="C276" s="292"/>
      <c r="E276" s="255"/>
      <c r="F276" s="255"/>
      <c r="G276" s="255"/>
      <c r="H276" s="255"/>
      <c r="I276" s="255"/>
      <c r="J276" s="255"/>
      <c r="K276" s="255"/>
      <c r="L276" s="255"/>
      <c r="M276" s="255"/>
      <c r="N276" s="255"/>
      <c r="O276" s="255"/>
      <c r="P276" s="255"/>
      <c r="Q276" s="255"/>
      <c r="R276" s="255"/>
      <c r="S276" s="255"/>
      <c r="T276" s="255"/>
      <c r="U276" s="255"/>
      <c r="V276" s="255"/>
      <c r="W276" s="255"/>
      <c r="X276" s="255"/>
      <c r="Y276" s="255"/>
      <c r="Z276" s="255"/>
    </row>
    <row r="277" spans="2:26" s="254" customFormat="1">
      <c r="B277" s="255"/>
      <c r="C277" s="292"/>
      <c r="E277" s="255"/>
      <c r="F277" s="255"/>
      <c r="G277" s="255"/>
      <c r="H277" s="255"/>
      <c r="I277" s="255"/>
      <c r="J277" s="255"/>
      <c r="K277" s="255"/>
      <c r="L277" s="255"/>
      <c r="M277" s="255"/>
      <c r="N277" s="255"/>
      <c r="O277" s="255"/>
      <c r="P277" s="255"/>
      <c r="Q277" s="255"/>
      <c r="R277" s="255"/>
      <c r="S277" s="255"/>
      <c r="T277" s="255"/>
      <c r="U277" s="255"/>
      <c r="V277" s="255"/>
      <c r="W277" s="255"/>
      <c r="X277" s="255"/>
      <c r="Y277" s="255"/>
      <c r="Z277" s="255"/>
    </row>
    <row r="278" spans="2:26" s="254" customFormat="1">
      <c r="B278" s="255"/>
      <c r="C278" s="292"/>
      <c r="E278" s="255"/>
      <c r="F278" s="255"/>
      <c r="G278" s="255"/>
      <c r="H278" s="255"/>
      <c r="I278" s="255"/>
      <c r="J278" s="255"/>
      <c r="K278" s="255"/>
      <c r="L278" s="255"/>
      <c r="M278" s="255"/>
      <c r="N278" s="255"/>
      <c r="O278" s="255"/>
      <c r="P278" s="255"/>
      <c r="Q278" s="255"/>
      <c r="R278" s="255"/>
      <c r="S278" s="255"/>
      <c r="T278" s="255"/>
      <c r="U278" s="255"/>
      <c r="V278" s="255"/>
      <c r="W278" s="255"/>
      <c r="X278" s="255"/>
      <c r="Y278" s="255"/>
      <c r="Z278" s="255"/>
    </row>
    <row r="279" spans="2:26" s="254" customFormat="1">
      <c r="B279" s="255"/>
      <c r="C279" s="292"/>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row>
    <row r="280" spans="2:26" s="254" customFormat="1">
      <c r="B280" s="255"/>
      <c r="C280" s="292"/>
      <c r="E280" s="255"/>
      <c r="F280" s="255"/>
      <c r="G280" s="255"/>
      <c r="H280" s="255"/>
      <c r="I280" s="255"/>
      <c r="J280" s="255"/>
      <c r="K280" s="255"/>
      <c r="L280" s="255"/>
      <c r="M280" s="255"/>
      <c r="N280" s="255"/>
      <c r="O280" s="255"/>
      <c r="P280" s="255"/>
      <c r="Q280" s="255"/>
      <c r="R280" s="255"/>
      <c r="S280" s="255"/>
      <c r="T280" s="255"/>
      <c r="U280" s="255"/>
      <c r="V280" s="255"/>
      <c r="W280" s="255"/>
      <c r="X280" s="255"/>
      <c r="Y280" s="255"/>
      <c r="Z280" s="255"/>
    </row>
    <row r="281" spans="2:26" s="254" customFormat="1">
      <c r="B281" s="255"/>
      <c r="C281" s="292"/>
      <c r="E281" s="255"/>
      <c r="F281" s="255"/>
      <c r="G281" s="255"/>
      <c r="H281" s="255"/>
      <c r="I281" s="255"/>
      <c r="J281" s="255"/>
      <c r="K281" s="255"/>
      <c r="L281" s="255"/>
      <c r="M281" s="255"/>
      <c r="N281" s="255"/>
      <c r="O281" s="255"/>
      <c r="P281" s="255"/>
      <c r="Q281" s="255"/>
      <c r="R281" s="255"/>
      <c r="S281" s="255"/>
      <c r="T281" s="255"/>
      <c r="U281" s="255"/>
      <c r="V281" s="255"/>
      <c r="W281" s="255"/>
      <c r="X281" s="255"/>
      <c r="Y281" s="255"/>
      <c r="Z281" s="255"/>
    </row>
    <row r="282" spans="2:26" s="254" customFormat="1">
      <c r="B282" s="255"/>
      <c r="C282" s="292"/>
      <c r="E282" s="255"/>
      <c r="F282" s="255"/>
      <c r="G282" s="255"/>
      <c r="H282" s="255"/>
      <c r="I282" s="255"/>
      <c r="J282" s="255"/>
      <c r="K282" s="255"/>
      <c r="L282" s="255"/>
      <c r="M282" s="255"/>
      <c r="N282" s="255"/>
      <c r="O282" s="255"/>
      <c r="P282" s="255"/>
      <c r="Q282" s="255"/>
      <c r="R282" s="255"/>
      <c r="S282" s="255"/>
      <c r="T282" s="255"/>
      <c r="U282" s="255"/>
      <c r="V282" s="255"/>
      <c r="W282" s="255"/>
      <c r="X282" s="255"/>
      <c r="Y282" s="255"/>
      <c r="Z282" s="255"/>
    </row>
    <row r="283" spans="2:26" s="254" customFormat="1">
      <c r="B283" s="255"/>
      <c r="C283" s="292"/>
      <c r="E283" s="255"/>
      <c r="F283" s="255"/>
      <c r="G283" s="255"/>
      <c r="H283" s="255"/>
      <c r="I283" s="255"/>
      <c r="J283" s="255"/>
      <c r="K283" s="255"/>
      <c r="L283" s="255"/>
      <c r="M283" s="255"/>
      <c r="N283" s="255"/>
      <c r="O283" s="255"/>
      <c r="P283" s="255"/>
      <c r="Q283" s="255"/>
      <c r="R283" s="255"/>
      <c r="S283" s="255"/>
      <c r="T283" s="255"/>
      <c r="U283" s="255"/>
      <c r="V283" s="255"/>
      <c r="W283" s="255"/>
      <c r="X283" s="255"/>
      <c r="Y283" s="255"/>
      <c r="Z283" s="255"/>
    </row>
    <row r="284" spans="2:26" s="254" customFormat="1">
      <c r="B284" s="255"/>
      <c r="C284" s="292"/>
      <c r="E284" s="255"/>
      <c r="F284" s="255"/>
      <c r="G284" s="255"/>
      <c r="H284" s="255"/>
      <c r="I284" s="255"/>
      <c r="J284" s="255"/>
      <c r="K284" s="255"/>
      <c r="L284" s="255"/>
      <c r="M284" s="255"/>
      <c r="N284" s="255"/>
      <c r="O284" s="255"/>
      <c r="P284" s="255"/>
      <c r="Q284" s="255"/>
      <c r="R284" s="255"/>
      <c r="S284" s="255"/>
      <c r="T284" s="255"/>
      <c r="U284" s="255"/>
      <c r="V284" s="255"/>
      <c r="W284" s="255"/>
      <c r="X284" s="255"/>
      <c r="Y284" s="255"/>
      <c r="Z284" s="255"/>
    </row>
    <row r="285" spans="2:26" s="254" customFormat="1">
      <c r="B285" s="255"/>
      <c r="C285" s="292"/>
      <c r="E285" s="255"/>
      <c r="F285" s="255"/>
      <c r="G285" s="255"/>
      <c r="H285" s="255"/>
      <c r="I285" s="255"/>
      <c r="J285" s="255"/>
      <c r="K285" s="255"/>
      <c r="L285" s="255"/>
      <c r="M285" s="255"/>
      <c r="N285" s="255"/>
      <c r="O285" s="255"/>
      <c r="P285" s="255"/>
      <c r="Q285" s="255"/>
      <c r="R285" s="255"/>
      <c r="S285" s="255"/>
      <c r="T285" s="255"/>
      <c r="U285" s="255"/>
      <c r="V285" s="255"/>
      <c r="W285" s="255"/>
      <c r="X285" s="255"/>
      <c r="Y285" s="255"/>
      <c r="Z285" s="255"/>
    </row>
    <row r="286" spans="2:26" s="254" customFormat="1">
      <c r="B286" s="255"/>
      <c r="C286" s="292"/>
      <c r="E286" s="255"/>
      <c r="F286" s="255"/>
      <c r="G286" s="255"/>
      <c r="H286" s="255"/>
      <c r="I286" s="255"/>
      <c r="J286" s="255"/>
      <c r="K286" s="255"/>
      <c r="L286" s="255"/>
      <c r="M286" s="255"/>
      <c r="N286" s="255"/>
      <c r="O286" s="255"/>
      <c r="P286" s="255"/>
      <c r="Q286" s="255"/>
      <c r="R286" s="255"/>
      <c r="S286" s="255"/>
      <c r="T286" s="255"/>
      <c r="U286" s="255"/>
      <c r="V286" s="255"/>
      <c r="W286" s="255"/>
      <c r="X286" s="255"/>
      <c r="Y286" s="255"/>
      <c r="Z286" s="255"/>
    </row>
    <row r="287" spans="2:26" s="254" customFormat="1">
      <c r="B287" s="255"/>
      <c r="C287" s="292"/>
      <c r="E287" s="255"/>
      <c r="F287" s="255"/>
      <c r="G287" s="255"/>
      <c r="H287" s="255"/>
      <c r="I287" s="255"/>
      <c r="J287" s="255"/>
      <c r="K287" s="255"/>
      <c r="L287" s="255"/>
      <c r="M287" s="255"/>
      <c r="N287" s="255"/>
      <c r="O287" s="255"/>
      <c r="P287" s="255"/>
      <c r="Q287" s="255"/>
      <c r="R287" s="255"/>
      <c r="S287" s="255"/>
      <c r="T287" s="255"/>
      <c r="U287" s="255"/>
      <c r="V287" s="255"/>
      <c r="W287" s="255"/>
      <c r="X287" s="255"/>
      <c r="Y287" s="255"/>
      <c r="Z287" s="255"/>
    </row>
    <row r="288" spans="2:26" s="254" customFormat="1">
      <c r="B288" s="255"/>
      <c r="C288" s="292"/>
      <c r="E288" s="255"/>
      <c r="F288" s="255"/>
      <c r="G288" s="255"/>
      <c r="H288" s="255"/>
      <c r="I288" s="255"/>
      <c r="J288" s="255"/>
      <c r="K288" s="255"/>
      <c r="L288" s="255"/>
      <c r="M288" s="255"/>
      <c r="N288" s="255"/>
      <c r="O288" s="255"/>
      <c r="P288" s="255"/>
      <c r="Q288" s="255"/>
      <c r="R288" s="255"/>
      <c r="S288" s="255"/>
      <c r="T288" s="255"/>
      <c r="U288" s="255"/>
      <c r="V288" s="255"/>
      <c r="W288" s="255"/>
      <c r="X288" s="255"/>
      <c r="Y288" s="255"/>
      <c r="Z288" s="255"/>
    </row>
    <row r="289" spans="2:26" s="254" customFormat="1">
      <c r="B289" s="255"/>
      <c r="C289" s="292"/>
      <c r="E289" s="255"/>
      <c r="F289" s="255"/>
      <c r="G289" s="255"/>
      <c r="H289" s="255"/>
      <c r="I289" s="255"/>
      <c r="J289" s="255"/>
      <c r="K289" s="255"/>
      <c r="L289" s="255"/>
      <c r="M289" s="255"/>
      <c r="N289" s="255"/>
      <c r="O289" s="255"/>
      <c r="P289" s="255"/>
      <c r="Q289" s="255"/>
      <c r="R289" s="255"/>
      <c r="S289" s="255"/>
      <c r="T289" s="255"/>
      <c r="U289" s="255"/>
      <c r="V289" s="255"/>
      <c r="W289" s="255"/>
      <c r="X289" s="255"/>
      <c r="Y289" s="255"/>
      <c r="Z289" s="255"/>
    </row>
    <row r="290" spans="2:26" s="254" customFormat="1">
      <c r="B290" s="255"/>
      <c r="C290" s="292"/>
      <c r="E290" s="255"/>
      <c r="F290" s="255"/>
      <c r="G290" s="255"/>
      <c r="H290" s="255"/>
      <c r="I290" s="255"/>
      <c r="J290" s="255"/>
      <c r="K290" s="255"/>
      <c r="L290" s="255"/>
      <c r="M290" s="255"/>
      <c r="N290" s="255"/>
      <c r="O290" s="255"/>
      <c r="P290" s="255"/>
      <c r="Q290" s="255"/>
      <c r="R290" s="255"/>
      <c r="S290" s="255"/>
      <c r="T290" s="255"/>
      <c r="U290" s="255"/>
      <c r="V290" s="255"/>
      <c r="W290" s="255"/>
      <c r="X290" s="255"/>
      <c r="Y290" s="255"/>
      <c r="Z290" s="255"/>
    </row>
    <row r="291" spans="2:26" s="254" customFormat="1">
      <c r="B291" s="255"/>
      <c r="C291" s="292"/>
      <c r="E291" s="255"/>
      <c r="F291" s="255"/>
      <c r="G291" s="255"/>
      <c r="H291" s="255"/>
      <c r="I291" s="255"/>
      <c r="J291" s="255"/>
      <c r="K291" s="255"/>
      <c r="L291" s="255"/>
      <c r="M291" s="255"/>
      <c r="N291" s="255"/>
      <c r="O291" s="255"/>
      <c r="P291" s="255"/>
      <c r="Q291" s="255"/>
      <c r="R291" s="255"/>
      <c r="S291" s="255"/>
      <c r="T291" s="255"/>
      <c r="U291" s="255"/>
      <c r="V291" s="255"/>
      <c r="W291" s="255"/>
      <c r="X291" s="255"/>
      <c r="Y291" s="255"/>
      <c r="Z291" s="255"/>
    </row>
    <row r="292" spans="2:26" s="254" customFormat="1">
      <c r="B292" s="255"/>
      <c r="C292" s="292"/>
      <c r="E292" s="255"/>
      <c r="F292" s="255"/>
      <c r="G292" s="255"/>
      <c r="H292" s="255"/>
      <c r="I292" s="255"/>
      <c r="J292" s="255"/>
      <c r="K292" s="255"/>
      <c r="L292" s="255"/>
      <c r="M292" s="255"/>
      <c r="N292" s="255"/>
      <c r="O292" s="255"/>
      <c r="P292" s="255"/>
      <c r="Q292" s="255"/>
      <c r="R292" s="255"/>
      <c r="S292" s="255"/>
      <c r="T292" s="255"/>
      <c r="U292" s="255"/>
      <c r="V292" s="255"/>
      <c r="W292" s="255"/>
      <c r="X292" s="255"/>
      <c r="Y292" s="255"/>
      <c r="Z292" s="255"/>
    </row>
    <row r="293" spans="2:26" s="254" customFormat="1">
      <c r="B293" s="255"/>
      <c r="C293" s="292"/>
      <c r="E293" s="255"/>
      <c r="F293" s="255"/>
      <c r="G293" s="255"/>
      <c r="H293" s="255"/>
      <c r="I293" s="255"/>
      <c r="J293" s="255"/>
      <c r="K293" s="255"/>
      <c r="L293" s="255"/>
      <c r="M293" s="255"/>
      <c r="N293" s="255"/>
      <c r="O293" s="255"/>
      <c r="P293" s="255"/>
      <c r="Q293" s="255"/>
      <c r="R293" s="255"/>
      <c r="S293" s="255"/>
      <c r="T293" s="255"/>
      <c r="U293" s="255"/>
      <c r="V293" s="255"/>
      <c r="W293" s="255"/>
      <c r="X293" s="255"/>
      <c r="Y293" s="255"/>
      <c r="Z293" s="255"/>
    </row>
    <row r="294" spans="2:26" s="254" customFormat="1">
      <c r="B294" s="255"/>
      <c r="C294" s="292"/>
      <c r="E294" s="255"/>
      <c r="F294" s="255"/>
      <c r="G294" s="255"/>
      <c r="H294" s="255"/>
      <c r="I294" s="255"/>
      <c r="J294" s="255"/>
      <c r="K294" s="255"/>
      <c r="L294" s="255"/>
      <c r="M294" s="255"/>
      <c r="N294" s="255"/>
      <c r="O294" s="255"/>
      <c r="P294" s="255"/>
      <c r="Q294" s="255"/>
      <c r="R294" s="255"/>
      <c r="S294" s="255"/>
      <c r="T294" s="255"/>
      <c r="U294" s="255"/>
      <c r="V294" s="255"/>
      <c r="W294" s="255"/>
      <c r="X294" s="255"/>
      <c r="Y294" s="255"/>
      <c r="Z294" s="255"/>
    </row>
    <row r="295" spans="2:26" s="254" customFormat="1">
      <c r="B295" s="255"/>
      <c r="C295" s="292"/>
      <c r="E295" s="255"/>
      <c r="F295" s="255"/>
      <c r="G295" s="255"/>
      <c r="H295" s="255"/>
      <c r="I295" s="255"/>
      <c r="J295" s="255"/>
      <c r="K295" s="255"/>
      <c r="L295" s="255"/>
      <c r="M295" s="255"/>
      <c r="N295" s="255"/>
      <c r="O295" s="255"/>
      <c r="P295" s="255"/>
      <c r="Q295" s="255"/>
      <c r="R295" s="255"/>
      <c r="S295" s="255"/>
      <c r="T295" s="255"/>
      <c r="U295" s="255"/>
      <c r="V295" s="255"/>
      <c r="W295" s="255"/>
      <c r="X295" s="255"/>
      <c r="Y295" s="255"/>
      <c r="Z295" s="255"/>
    </row>
    <row r="296" spans="2:26" s="254" customFormat="1">
      <c r="B296" s="255"/>
      <c r="C296" s="292"/>
      <c r="E296" s="255"/>
      <c r="F296" s="255"/>
      <c r="G296" s="255"/>
      <c r="H296" s="255"/>
      <c r="I296" s="255"/>
      <c r="J296" s="255"/>
      <c r="K296" s="255"/>
      <c r="L296" s="255"/>
      <c r="M296" s="255"/>
      <c r="N296" s="255"/>
      <c r="O296" s="255"/>
      <c r="P296" s="255"/>
      <c r="Q296" s="255"/>
      <c r="R296" s="255"/>
      <c r="S296" s="255"/>
      <c r="T296" s="255"/>
      <c r="U296" s="255"/>
      <c r="V296" s="255"/>
      <c r="W296" s="255"/>
      <c r="X296" s="255"/>
      <c r="Y296" s="255"/>
      <c r="Z296" s="255"/>
    </row>
    <row r="297" spans="2:26" s="254" customFormat="1">
      <c r="B297" s="255"/>
      <c r="C297" s="292"/>
      <c r="E297" s="255"/>
      <c r="F297" s="255"/>
      <c r="G297" s="255"/>
      <c r="H297" s="255"/>
      <c r="I297" s="255"/>
      <c r="J297" s="255"/>
      <c r="K297" s="255"/>
      <c r="L297" s="255"/>
      <c r="M297" s="255"/>
      <c r="N297" s="255"/>
      <c r="O297" s="255"/>
      <c r="P297" s="255"/>
      <c r="Q297" s="255"/>
      <c r="R297" s="255"/>
      <c r="S297" s="255"/>
      <c r="T297" s="255"/>
      <c r="U297" s="255"/>
      <c r="V297" s="255"/>
      <c r="W297" s="255"/>
      <c r="X297" s="255"/>
      <c r="Y297" s="255"/>
      <c r="Z297" s="255"/>
    </row>
    <row r="298" spans="2:26" s="254" customFormat="1">
      <c r="B298" s="255"/>
      <c r="C298" s="292"/>
      <c r="E298" s="255"/>
      <c r="F298" s="255"/>
      <c r="G298" s="255"/>
      <c r="H298" s="255"/>
      <c r="I298" s="255"/>
      <c r="J298" s="255"/>
      <c r="K298" s="255"/>
      <c r="L298" s="255"/>
      <c r="M298" s="255"/>
      <c r="N298" s="255"/>
      <c r="O298" s="255"/>
      <c r="P298" s="255"/>
      <c r="Q298" s="255"/>
      <c r="R298" s="255"/>
      <c r="S298" s="255"/>
      <c r="T298" s="255"/>
      <c r="U298" s="255"/>
      <c r="V298" s="255"/>
      <c r="W298" s="255"/>
      <c r="X298" s="255"/>
      <c r="Y298" s="255"/>
      <c r="Z298" s="255"/>
    </row>
    <row r="299" spans="2:26" s="254" customFormat="1">
      <c r="B299" s="255"/>
      <c r="C299" s="292"/>
      <c r="E299" s="255"/>
      <c r="F299" s="255"/>
      <c r="G299" s="255"/>
      <c r="H299" s="255"/>
      <c r="I299" s="255"/>
      <c r="J299" s="255"/>
      <c r="K299" s="255"/>
      <c r="L299" s="255"/>
      <c r="M299" s="255"/>
      <c r="N299" s="255"/>
      <c r="O299" s="255"/>
      <c r="P299" s="255"/>
      <c r="Q299" s="255"/>
      <c r="R299" s="255"/>
      <c r="S299" s="255"/>
      <c r="T299" s="255"/>
      <c r="U299" s="255"/>
      <c r="V299" s="255"/>
      <c r="W299" s="255"/>
      <c r="X299" s="255"/>
      <c r="Y299" s="255"/>
      <c r="Z299" s="255"/>
    </row>
    <row r="300" spans="2:26" s="254" customFormat="1">
      <c r="B300" s="255"/>
      <c r="C300" s="292"/>
      <c r="E300" s="255"/>
      <c r="F300" s="255"/>
      <c r="G300" s="255"/>
      <c r="H300" s="255"/>
      <c r="I300" s="255"/>
      <c r="J300" s="255"/>
      <c r="K300" s="255"/>
      <c r="L300" s="255"/>
      <c r="M300" s="255"/>
      <c r="N300" s="255"/>
      <c r="O300" s="255"/>
      <c r="P300" s="255"/>
      <c r="Q300" s="255"/>
      <c r="R300" s="255"/>
      <c r="S300" s="255"/>
      <c r="T300" s="255"/>
      <c r="U300" s="255"/>
      <c r="V300" s="255"/>
      <c r="W300" s="255"/>
      <c r="X300" s="255"/>
      <c r="Y300" s="255"/>
      <c r="Z300" s="255"/>
    </row>
    <row r="301" spans="2:26" s="254" customFormat="1">
      <c r="B301" s="255"/>
      <c r="C301" s="292"/>
      <c r="E301" s="255"/>
      <c r="F301" s="255"/>
      <c r="G301" s="255"/>
      <c r="H301" s="255"/>
      <c r="I301" s="255"/>
      <c r="J301" s="255"/>
      <c r="K301" s="255"/>
      <c r="L301" s="255"/>
      <c r="M301" s="255"/>
      <c r="N301" s="255"/>
      <c r="O301" s="255"/>
      <c r="P301" s="255"/>
      <c r="Q301" s="255"/>
      <c r="R301" s="255"/>
      <c r="S301" s="255"/>
      <c r="T301" s="255"/>
      <c r="U301" s="255"/>
      <c r="V301" s="255"/>
      <c r="W301" s="255"/>
      <c r="X301" s="255"/>
      <c r="Y301" s="255"/>
      <c r="Z301" s="255"/>
    </row>
    <row r="302" spans="2:26" s="254" customFormat="1">
      <c r="B302" s="255"/>
      <c r="C302" s="292"/>
      <c r="D302" s="47"/>
      <c r="E302" s="91"/>
      <c r="F302" s="91"/>
      <c r="G302" s="91"/>
      <c r="H302" s="91"/>
      <c r="I302" s="91"/>
      <c r="J302" s="91"/>
      <c r="K302" s="91"/>
      <c r="L302" s="91"/>
      <c r="M302" s="91"/>
      <c r="N302" s="91"/>
      <c r="O302" s="91"/>
      <c r="P302" s="91"/>
      <c r="Q302" s="91"/>
      <c r="R302" s="91"/>
      <c r="S302" s="91"/>
      <c r="T302" s="91"/>
      <c r="U302" s="91"/>
      <c r="V302" s="91"/>
      <c r="W302" s="91"/>
      <c r="X302" s="91"/>
      <c r="Y302" s="91"/>
      <c r="Z302" s="91"/>
    </row>
    <row r="303" spans="2:26" s="254" customFormat="1">
      <c r="B303" s="255"/>
      <c r="C303" s="292"/>
      <c r="D303" s="47"/>
      <c r="E303" s="91"/>
      <c r="F303" s="91"/>
      <c r="G303" s="91"/>
      <c r="H303" s="91"/>
      <c r="I303" s="91"/>
      <c r="J303" s="91"/>
      <c r="K303" s="91"/>
      <c r="L303" s="91"/>
      <c r="M303" s="91"/>
      <c r="N303" s="91"/>
      <c r="O303" s="91"/>
      <c r="P303" s="91"/>
      <c r="Q303" s="91"/>
      <c r="R303" s="91"/>
      <c r="S303" s="91"/>
      <c r="T303" s="91"/>
      <c r="U303" s="91"/>
      <c r="V303" s="91"/>
      <c r="W303" s="91"/>
      <c r="X303" s="91"/>
      <c r="Y303" s="91"/>
      <c r="Z303" s="91"/>
    </row>
    <row r="304" spans="2:26" s="254" customFormat="1">
      <c r="B304" s="255"/>
      <c r="C304" s="292"/>
      <c r="D304" s="47"/>
      <c r="E304" s="91"/>
      <c r="F304" s="91"/>
      <c r="G304" s="91"/>
      <c r="H304" s="91"/>
      <c r="I304" s="91"/>
      <c r="J304" s="91"/>
      <c r="K304" s="91"/>
      <c r="L304" s="91"/>
      <c r="M304" s="91"/>
      <c r="N304" s="91"/>
      <c r="O304" s="91"/>
      <c r="P304" s="91"/>
      <c r="Q304" s="91"/>
      <c r="R304" s="91"/>
      <c r="S304" s="91"/>
      <c r="T304" s="91"/>
      <c r="U304" s="91"/>
      <c r="V304" s="91"/>
      <c r="W304" s="91"/>
      <c r="X304" s="91"/>
      <c r="Y304" s="91"/>
      <c r="Z304" s="91"/>
    </row>
    <row r="305" spans="1:26" s="254" customFormat="1">
      <c r="B305" s="255"/>
      <c r="C305" s="292"/>
      <c r="D305" s="47"/>
      <c r="E305" s="91"/>
      <c r="F305" s="91"/>
      <c r="G305" s="91"/>
      <c r="H305" s="91"/>
      <c r="I305" s="91"/>
      <c r="J305" s="91"/>
      <c r="K305" s="91"/>
      <c r="L305" s="91"/>
      <c r="M305" s="91"/>
      <c r="N305" s="91"/>
      <c r="O305" s="91"/>
      <c r="P305" s="91"/>
      <c r="Q305" s="91"/>
      <c r="R305" s="91"/>
      <c r="S305" s="91"/>
      <c r="T305" s="91"/>
      <c r="U305" s="91"/>
      <c r="V305" s="91"/>
      <c r="W305" s="91"/>
      <c r="X305" s="91"/>
      <c r="Y305" s="91"/>
      <c r="Z305" s="91"/>
    </row>
    <row r="306" spans="1:26" s="254" customFormat="1">
      <c r="B306" s="255"/>
      <c r="C306" s="292"/>
      <c r="D306" s="47"/>
      <c r="E306" s="91"/>
      <c r="F306" s="91"/>
      <c r="G306" s="91"/>
      <c r="H306" s="91"/>
      <c r="I306" s="91"/>
      <c r="J306" s="91"/>
      <c r="K306" s="91"/>
      <c r="L306" s="91"/>
      <c r="M306" s="91"/>
      <c r="N306" s="91"/>
      <c r="O306" s="91"/>
      <c r="P306" s="91"/>
      <c r="Q306" s="91"/>
      <c r="R306" s="91"/>
      <c r="S306" s="91"/>
      <c r="T306" s="91"/>
      <c r="U306" s="91"/>
      <c r="V306" s="91"/>
      <c r="W306" s="91"/>
      <c r="X306" s="91"/>
      <c r="Y306" s="91"/>
      <c r="Z306" s="91"/>
    </row>
    <row r="307" spans="1:26" s="254" customFormat="1">
      <c r="B307" s="255"/>
      <c r="C307" s="292"/>
      <c r="D307" s="47"/>
      <c r="E307" s="91"/>
      <c r="F307" s="91"/>
      <c r="G307" s="91"/>
      <c r="H307" s="91"/>
      <c r="I307" s="91"/>
      <c r="J307" s="91"/>
      <c r="K307" s="91"/>
      <c r="L307" s="91"/>
      <c r="M307" s="91"/>
      <c r="N307" s="91"/>
      <c r="O307" s="91"/>
      <c r="P307" s="91"/>
      <c r="Q307" s="91"/>
      <c r="R307" s="91"/>
      <c r="S307" s="91"/>
      <c r="T307" s="91"/>
      <c r="U307" s="91"/>
      <c r="V307" s="91"/>
      <c r="W307" s="91"/>
      <c r="X307" s="91"/>
      <c r="Y307" s="91"/>
      <c r="Z307" s="91"/>
    </row>
    <row r="308" spans="1:26" s="254" customFormat="1">
      <c r="B308" s="255"/>
      <c r="C308" s="292"/>
      <c r="D308" s="47"/>
      <c r="E308" s="91"/>
      <c r="F308" s="91"/>
      <c r="G308" s="91"/>
      <c r="H308" s="91"/>
      <c r="I308" s="91"/>
      <c r="J308" s="91"/>
      <c r="K308" s="91"/>
      <c r="L308" s="91"/>
      <c r="M308" s="91"/>
      <c r="N308" s="91"/>
      <c r="O308" s="91"/>
      <c r="P308" s="91"/>
      <c r="Q308" s="91"/>
      <c r="R308" s="91"/>
      <c r="S308" s="91"/>
      <c r="T308" s="91"/>
      <c r="U308" s="91"/>
      <c r="V308" s="91"/>
      <c r="W308" s="91"/>
      <c r="X308" s="91"/>
      <c r="Y308" s="91"/>
      <c r="Z308" s="91"/>
    </row>
    <row r="309" spans="1:26" s="254" customFormat="1">
      <c r="B309" s="255"/>
      <c r="C309" s="292"/>
      <c r="D309" s="47"/>
      <c r="E309" s="91"/>
      <c r="F309" s="91"/>
      <c r="G309" s="91"/>
      <c r="H309" s="91"/>
      <c r="I309" s="91"/>
      <c r="J309" s="91"/>
      <c r="K309" s="91"/>
      <c r="L309" s="91"/>
      <c r="M309" s="91"/>
      <c r="N309" s="91"/>
      <c r="O309" s="91"/>
      <c r="P309" s="91"/>
      <c r="Q309" s="91"/>
      <c r="R309" s="91"/>
      <c r="S309" s="91"/>
      <c r="T309" s="91"/>
      <c r="U309" s="91"/>
      <c r="V309" s="91"/>
      <c r="W309" s="91"/>
      <c r="X309" s="91"/>
      <c r="Y309" s="91"/>
      <c r="Z309" s="91"/>
    </row>
    <row r="310" spans="1:26" s="254" customFormat="1">
      <c r="B310" s="255"/>
      <c r="C310" s="292"/>
      <c r="D310" s="47"/>
      <c r="E310" s="91"/>
      <c r="F310" s="91"/>
      <c r="G310" s="91"/>
      <c r="H310" s="91"/>
      <c r="I310" s="91"/>
      <c r="J310" s="91"/>
      <c r="K310" s="91"/>
      <c r="L310" s="91"/>
      <c r="M310" s="91"/>
      <c r="N310" s="91"/>
      <c r="O310" s="91"/>
      <c r="P310" s="91"/>
      <c r="Q310" s="91"/>
      <c r="R310" s="91"/>
      <c r="S310" s="91"/>
      <c r="T310" s="91"/>
      <c r="U310" s="91"/>
      <c r="V310" s="91"/>
      <c r="W310" s="91"/>
      <c r="X310" s="91"/>
      <c r="Y310" s="91"/>
      <c r="Z310" s="91"/>
    </row>
    <row r="311" spans="1:26" s="254" customFormat="1">
      <c r="B311" s="255"/>
      <c r="C311" s="292"/>
      <c r="D311" s="47"/>
      <c r="E311" s="91"/>
      <c r="F311" s="91"/>
      <c r="G311" s="91"/>
      <c r="H311" s="91"/>
      <c r="I311" s="91"/>
      <c r="J311" s="91"/>
      <c r="K311" s="91"/>
      <c r="L311" s="91"/>
      <c r="M311" s="91"/>
      <c r="N311" s="91"/>
      <c r="O311" s="91"/>
      <c r="P311" s="91"/>
      <c r="Q311" s="91"/>
      <c r="R311" s="91"/>
      <c r="S311" s="91"/>
      <c r="T311" s="91"/>
      <c r="U311" s="91"/>
      <c r="V311" s="91"/>
      <c r="W311" s="91"/>
      <c r="X311" s="91"/>
      <c r="Y311" s="91"/>
      <c r="Z311" s="91"/>
    </row>
    <row r="312" spans="1:26" s="254" customFormat="1">
      <c r="B312" s="255"/>
      <c r="C312" s="292"/>
      <c r="D312" s="47"/>
      <c r="E312" s="91"/>
      <c r="F312" s="91"/>
      <c r="G312" s="91"/>
      <c r="H312" s="91"/>
      <c r="I312" s="91"/>
      <c r="J312" s="91"/>
      <c r="K312" s="91"/>
      <c r="L312" s="91"/>
      <c r="M312" s="91"/>
      <c r="N312" s="91"/>
      <c r="O312" s="91"/>
      <c r="P312" s="91"/>
      <c r="Q312" s="91"/>
      <c r="R312" s="91"/>
      <c r="S312" s="91"/>
      <c r="T312" s="91"/>
      <c r="U312" s="91"/>
      <c r="V312" s="91"/>
      <c r="W312" s="91"/>
      <c r="X312" s="91"/>
      <c r="Y312" s="91"/>
      <c r="Z312" s="91"/>
    </row>
    <row r="313" spans="1:26" s="254" customFormat="1">
      <c r="B313" s="255"/>
      <c r="C313" s="292"/>
      <c r="D313" s="47"/>
      <c r="E313" s="91"/>
      <c r="F313" s="91"/>
      <c r="G313" s="91"/>
      <c r="H313" s="91"/>
      <c r="I313" s="91"/>
      <c r="J313" s="91"/>
      <c r="K313" s="91"/>
      <c r="L313" s="91"/>
      <c r="M313" s="91"/>
      <c r="N313" s="91"/>
      <c r="O313" s="91"/>
      <c r="P313" s="91"/>
      <c r="Q313" s="91"/>
      <c r="R313" s="91"/>
      <c r="S313" s="91"/>
      <c r="T313" s="91"/>
      <c r="U313" s="91"/>
      <c r="V313" s="91"/>
      <c r="W313" s="91"/>
      <c r="X313" s="91"/>
      <c r="Y313" s="91"/>
      <c r="Z313" s="91"/>
    </row>
    <row r="314" spans="1:26" s="254" customFormat="1">
      <c r="B314" s="255"/>
      <c r="C314" s="292"/>
      <c r="D314" s="47"/>
      <c r="E314" s="91"/>
      <c r="F314" s="91"/>
      <c r="G314" s="91"/>
      <c r="H314" s="91"/>
      <c r="I314" s="91"/>
      <c r="J314" s="91"/>
      <c r="K314" s="91"/>
      <c r="L314" s="91"/>
      <c r="M314" s="91"/>
      <c r="N314" s="91"/>
      <c r="O314" s="91"/>
      <c r="P314" s="91"/>
      <c r="Q314" s="91"/>
      <c r="R314" s="91"/>
      <c r="S314" s="91"/>
      <c r="T314" s="91"/>
      <c r="U314" s="91"/>
      <c r="V314" s="91"/>
      <c r="W314" s="91"/>
      <c r="X314" s="91"/>
      <c r="Y314" s="91"/>
      <c r="Z314" s="91"/>
    </row>
    <row r="315" spans="1:26" s="254" customFormat="1">
      <c r="A315" s="47"/>
      <c r="B315" s="91"/>
      <c r="C315" s="102"/>
      <c r="D315" s="47"/>
      <c r="E315" s="91"/>
      <c r="F315" s="91"/>
      <c r="G315" s="91"/>
      <c r="H315" s="91"/>
      <c r="I315" s="91"/>
      <c r="J315" s="91"/>
      <c r="K315" s="91"/>
      <c r="L315" s="91"/>
      <c r="M315" s="91"/>
      <c r="N315" s="91"/>
      <c r="O315" s="91"/>
      <c r="P315" s="91"/>
      <c r="Q315" s="91"/>
      <c r="R315" s="91"/>
      <c r="S315" s="91"/>
      <c r="T315" s="91"/>
      <c r="U315" s="91"/>
      <c r="V315" s="91"/>
      <c r="W315" s="91"/>
      <c r="X315" s="91"/>
      <c r="Y315" s="91"/>
      <c r="Z315" s="91"/>
    </row>
    <row r="316" spans="1:26" s="254" customFormat="1">
      <c r="A316" s="47"/>
      <c r="B316" s="91"/>
      <c r="C316" s="102"/>
      <c r="D316" s="47"/>
      <c r="E316" s="91"/>
      <c r="F316" s="91"/>
      <c r="G316" s="91"/>
      <c r="H316" s="91"/>
      <c r="I316" s="91"/>
      <c r="J316" s="91"/>
      <c r="K316" s="91"/>
      <c r="L316" s="91"/>
      <c r="M316" s="91"/>
      <c r="N316" s="91"/>
      <c r="O316" s="91"/>
      <c r="P316" s="91"/>
      <c r="Q316" s="91"/>
      <c r="R316" s="91"/>
      <c r="S316" s="91"/>
      <c r="T316" s="91"/>
      <c r="U316" s="91"/>
      <c r="V316" s="91"/>
      <c r="W316" s="91"/>
      <c r="X316" s="91"/>
      <c r="Y316" s="91"/>
      <c r="Z316" s="91"/>
    </row>
    <row r="317" spans="1:26" s="254" customFormat="1">
      <c r="A317" s="47"/>
      <c r="B317" s="91"/>
      <c r="C317" s="102"/>
      <c r="D317" s="47"/>
      <c r="E317" s="91"/>
      <c r="F317" s="91"/>
      <c r="G317" s="91"/>
      <c r="H317" s="91"/>
      <c r="I317" s="91"/>
      <c r="J317" s="91"/>
      <c r="K317" s="91"/>
      <c r="L317" s="91"/>
      <c r="M317" s="91"/>
      <c r="N317" s="91"/>
      <c r="O317" s="91"/>
      <c r="P317" s="91"/>
      <c r="Q317" s="91"/>
      <c r="R317" s="91"/>
      <c r="S317" s="91"/>
      <c r="T317" s="91"/>
      <c r="U317" s="91"/>
      <c r="V317" s="91"/>
      <c r="W317" s="91"/>
      <c r="X317" s="91"/>
      <c r="Y317" s="91"/>
      <c r="Z317" s="91"/>
    </row>
    <row r="318" spans="1:26" s="254" customFormat="1">
      <c r="A318" s="47"/>
      <c r="B318" s="91"/>
      <c r="C318" s="102"/>
      <c r="D318" s="47"/>
      <c r="E318" s="91"/>
      <c r="F318" s="91"/>
      <c r="G318" s="91"/>
      <c r="H318" s="91"/>
      <c r="I318" s="91"/>
      <c r="J318" s="91"/>
      <c r="K318" s="91"/>
      <c r="L318" s="91"/>
      <c r="M318" s="91"/>
      <c r="N318" s="91"/>
      <c r="O318" s="91"/>
      <c r="P318" s="91"/>
      <c r="Q318" s="91"/>
      <c r="R318" s="91"/>
      <c r="S318" s="91"/>
      <c r="T318" s="91"/>
      <c r="U318" s="91"/>
      <c r="V318" s="91"/>
      <c r="W318" s="91"/>
      <c r="X318" s="91"/>
      <c r="Y318" s="91"/>
      <c r="Z318" s="91"/>
    </row>
    <row r="319" spans="1:26" s="254" customFormat="1">
      <c r="A319" s="47"/>
      <c r="B319" s="91"/>
      <c r="C319" s="102"/>
      <c r="D319" s="47"/>
      <c r="E319" s="91"/>
      <c r="F319" s="91"/>
      <c r="G319" s="91"/>
      <c r="H319" s="91"/>
      <c r="I319" s="91"/>
      <c r="J319" s="91"/>
      <c r="K319" s="91"/>
      <c r="L319" s="91"/>
      <c r="M319" s="91"/>
      <c r="N319" s="91"/>
      <c r="O319" s="91"/>
      <c r="P319" s="91"/>
      <c r="Q319" s="91"/>
      <c r="R319" s="91"/>
      <c r="S319" s="91"/>
      <c r="T319" s="91"/>
      <c r="U319" s="91"/>
      <c r="V319" s="91"/>
      <c r="W319" s="91"/>
      <c r="X319" s="91"/>
      <c r="Y319" s="91"/>
      <c r="Z319" s="91"/>
    </row>
    <row r="320" spans="1:26" s="254" customFormat="1">
      <c r="A320" s="47"/>
      <c r="B320" s="91"/>
      <c r="C320" s="102"/>
      <c r="D320" s="47"/>
      <c r="E320" s="91"/>
      <c r="F320" s="91"/>
      <c r="G320" s="91"/>
      <c r="H320" s="91"/>
      <c r="I320" s="91"/>
      <c r="J320" s="91"/>
      <c r="K320" s="91"/>
      <c r="L320" s="91"/>
      <c r="M320" s="91"/>
      <c r="N320" s="91"/>
      <c r="O320" s="91"/>
      <c r="P320" s="91"/>
      <c r="Q320" s="91"/>
      <c r="R320" s="91"/>
      <c r="S320" s="91"/>
      <c r="T320" s="91"/>
      <c r="U320" s="91"/>
      <c r="V320" s="91"/>
      <c r="W320" s="91"/>
      <c r="X320" s="91"/>
      <c r="Y320" s="91"/>
      <c r="Z320" s="91"/>
    </row>
    <row r="321" spans="1:26" s="254" customFormat="1">
      <c r="A321" s="47"/>
      <c r="B321" s="91"/>
      <c r="C321" s="102"/>
      <c r="D321" s="47"/>
      <c r="E321" s="91"/>
      <c r="F321" s="91"/>
      <c r="G321" s="91"/>
      <c r="H321" s="91"/>
      <c r="I321" s="91"/>
      <c r="J321" s="91"/>
      <c r="K321" s="91"/>
      <c r="L321" s="91"/>
      <c r="M321" s="91"/>
      <c r="N321" s="91"/>
      <c r="O321" s="91"/>
      <c r="P321" s="91"/>
      <c r="Q321" s="91"/>
      <c r="R321" s="91"/>
      <c r="S321" s="91"/>
      <c r="T321" s="91"/>
      <c r="U321" s="91"/>
      <c r="V321" s="91"/>
      <c r="W321" s="91"/>
      <c r="X321" s="91"/>
      <c r="Y321" s="91"/>
      <c r="Z321" s="91"/>
    </row>
    <row r="322" spans="1:26" s="254" customFormat="1">
      <c r="A322" s="47"/>
      <c r="B322" s="91"/>
      <c r="C322" s="102"/>
      <c r="D322" s="47"/>
      <c r="E322" s="91"/>
      <c r="F322" s="91"/>
      <c r="G322" s="91"/>
      <c r="H322" s="91"/>
      <c r="I322" s="91"/>
      <c r="J322" s="91"/>
      <c r="K322" s="91"/>
      <c r="L322" s="91"/>
      <c r="M322" s="91"/>
      <c r="N322" s="91"/>
      <c r="O322" s="91"/>
      <c r="P322" s="91"/>
      <c r="Q322" s="91"/>
      <c r="R322" s="91"/>
      <c r="S322" s="91"/>
      <c r="T322" s="91"/>
      <c r="U322" s="91"/>
      <c r="V322" s="91"/>
      <c r="W322" s="91"/>
      <c r="X322" s="91"/>
      <c r="Y322" s="91"/>
      <c r="Z322" s="91"/>
    </row>
    <row r="323" spans="1:26" s="254" customFormat="1">
      <c r="A323" s="47"/>
      <c r="B323" s="91"/>
      <c r="C323" s="102"/>
      <c r="D323" s="47"/>
      <c r="E323" s="91"/>
      <c r="F323" s="91"/>
      <c r="G323" s="91"/>
      <c r="H323" s="91"/>
      <c r="I323" s="91"/>
      <c r="J323" s="91"/>
      <c r="K323" s="91"/>
      <c r="L323" s="91"/>
      <c r="M323" s="91"/>
      <c r="N323" s="91"/>
      <c r="O323" s="91"/>
      <c r="P323" s="91"/>
      <c r="Q323" s="91"/>
      <c r="R323" s="91"/>
      <c r="S323" s="91"/>
      <c r="T323" s="91"/>
      <c r="U323" s="91"/>
      <c r="V323" s="91"/>
      <c r="W323" s="91"/>
      <c r="X323" s="91"/>
      <c r="Y323" s="91"/>
      <c r="Z323" s="91"/>
    </row>
    <row r="324" spans="1:26" s="254" customFormat="1">
      <c r="A324" s="47"/>
      <c r="B324" s="91"/>
      <c r="C324" s="102"/>
      <c r="D324" s="47"/>
      <c r="E324" s="91"/>
      <c r="F324" s="91"/>
      <c r="G324" s="91"/>
      <c r="H324" s="91"/>
      <c r="I324" s="91"/>
      <c r="J324" s="91"/>
      <c r="K324" s="91"/>
      <c r="L324" s="91"/>
      <c r="M324" s="91"/>
      <c r="N324" s="91"/>
      <c r="O324" s="91"/>
      <c r="P324" s="91"/>
      <c r="Q324" s="91"/>
      <c r="R324" s="91"/>
      <c r="S324" s="91"/>
      <c r="T324" s="91"/>
      <c r="U324" s="91"/>
      <c r="V324" s="91"/>
      <c r="W324" s="91"/>
      <c r="X324" s="91"/>
      <c r="Y324" s="91"/>
      <c r="Z324" s="91"/>
    </row>
    <row r="325" spans="1:26" s="254" customFormat="1">
      <c r="A325" s="47"/>
      <c r="B325" s="91"/>
      <c r="C325" s="102"/>
      <c r="D325" s="47"/>
      <c r="E325" s="91"/>
      <c r="F325" s="91"/>
      <c r="G325" s="91"/>
      <c r="H325" s="91"/>
      <c r="I325" s="91"/>
      <c r="J325" s="91"/>
      <c r="K325" s="91"/>
      <c r="L325" s="91"/>
      <c r="M325" s="91"/>
      <c r="N325" s="91"/>
      <c r="O325" s="91"/>
      <c r="P325" s="91"/>
      <c r="Q325" s="91"/>
      <c r="R325" s="91"/>
      <c r="S325" s="91"/>
      <c r="T325" s="91"/>
      <c r="U325" s="91"/>
      <c r="V325" s="91"/>
      <c r="W325" s="91"/>
      <c r="X325" s="91"/>
      <c r="Y325" s="91"/>
      <c r="Z325" s="91"/>
    </row>
    <row r="326" spans="1:26" s="254" customFormat="1">
      <c r="A326" s="47"/>
      <c r="B326" s="91"/>
      <c r="C326" s="102"/>
      <c r="D326" s="47"/>
      <c r="E326" s="91"/>
      <c r="F326" s="91"/>
      <c r="G326" s="91"/>
      <c r="H326" s="91"/>
      <c r="I326" s="91"/>
      <c r="J326" s="91"/>
      <c r="K326" s="91"/>
      <c r="L326" s="91"/>
      <c r="M326" s="91"/>
      <c r="N326" s="91"/>
      <c r="O326" s="91"/>
      <c r="P326" s="91"/>
      <c r="Q326" s="91"/>
      <c r="R326" s="91"/>
      <c r="S326" s="91"/>
      <c r="T326" s="91"/>
      <c r="U326" s="91"/>
      <c r="V326" s="91"/>
      <c r="W326" s="91"/>
      <c r="X326" s="91"/>
      <c r="Y326" s="91"/>
      <c r="Z326" s="91"/>
    </row>
    <row r="327" spans="1:26" s="254" customFormat="1">
      <c r="A327" s="47"/>
      <c r="B327" s="91"/>
      <c r="C327" s="102"/>
      <c r="D327" s="47"/>
      <c r="E327" s="91"/>
      <c r="F327" s="91"/>
      <c r="G327" s="91"/>
      <c r="H327" s="91"/>
      <c r="I327" s="91"/>
      <c r="J327" s="91"/>
      <c r="K327" s="91"/>
      <c r="L327" s="91"/>
      <c r="M327" s="91"/>
      <c r="N327" s="91"/>
      <c r="O327" s="91"/>
      <c r="P327" s="91"/>
      <c r="Q327" s="91"/>
      <c r="R327" s="91"/>
      <c r="S327" s="91"/>
      <c r="T327" s="91"/>
      <c r="U327" s="91"/>
      <c r="V327" s="91"/>
      <c r="W327" s="91"/>
      <c r="X327" s="91"/>
      <c r="Y327" s="91"/>
      <c r="Z327" s="91"/>
    </row>
    <row r="328" spans="1:26" s="254" customFormat="1">
      <c r="A328" s="47"/>
      <c r="B328" s="91"/>
      <c r="C328" s="102"/>
      <c r="D328" s="47"/>
      <c r="E328" s="91"/>
      <c r="F328" s="91"/>
      <c r="G328" s="91"/>
      <c r="H328" s="91"/>
      <c r="I328" s="91"/>
      <c r="J328" s="91"/>
      <c r="K328" s="91"/>
      <c r="L328" s="91"/>
      <c r="M328" s="91"/>
      <c r="N328" s="91"/>
      <c r="O328" s="91"/>
      <c r="P328" s="91"/>
      <c r="Q328" s="91"/>
      <c r="R328" s="91"/>
      <c r="S328" s="91"/>
      <c r="T328" s="91"/>
      <c r="U328" s="91"/>
      <c r="V328" s="91"/>
      <c r="W328" s="91"/>
      <c r="X328" s="91"/>
      <c r="Y328" s="91"/>
      <c r="Z328" s="91"/>
    </row>
    <row r="329" spans="1:26" s="254" customFormat="1">
      <c r="A329" s="47"/>
      <c r="B329" s="91"/>
      <c r="C329" s="102"/>
      <c r="D329" s="47"/>
      <c r="E329" s="91"/>
      <c r="F329" s="91"/>
      <c r="G329" s="91"/>
      <c r="H329" s="91"/>
      <c r="I329" s="91"/>
      <c r="J329" s="91"/>
      <c r="K329" s="91"/>
      <c r="L329" s="91"/>
      <c r="M329" s="91"/>
      <c r="N329" s="91"/>
      <c r="O329" s="91"/>
      <c r="P329" s="91"/>
      <c r="Q329" s="91"/>
      <c r="R329" s="91"/>
      <c r="S329" s="91"/>
      <c r="T329" s="91"/>
      <c r="U329" s="91"/>
      <c r="V329" s="91"/>
      <c r="W329" s="91"/>
      <c r="X329" s="91"/>
      <c r="Y329" s="91"/>
      <c r="Z329" s="91"/>
    </row>
    <row r="330" spans="1:26" s="254" customFormat="1">
      <c r="A330" s="47"/>
      <c r="B330" s="91"/>
      <c r="C330" s="102"/>
      <c r="D330" s="47"/>
      <c r="E330" s="91"/>
      <c r="F330" s="91"/>
      <c r="G330" s="91"/>
      <c r="H330" s="91"/>
      <c r="I330" s="91"/>
      <c r="J330" s="91"/>
      <c r="K330" s="91"/>
      <c r="L330" s="91"/>
      <c r="M330" s="91"/>
      <c r="N330" s="91"/>
      <c r="O330" s="91"/>
      <c r="P330" s="91"/>
      <c r="Q330" s="91"/>
      <c r="R330" s="91"/>
      <c r="S330" s="91"/>
      <c r="T330" s="91"/>
      <c r="U330" s="91"/>
      <c r="V330" s="91"/>
      <c r="W330" s="91"/>
      <c r="X330" s="91"/>
      <c r="Y330" s="91"/>
      <c r="Z330" s="91"/>
    </row>
    <row r="331" spans="1:26" s="254" customFormat="1">
      <c r="A331" s="47"/>
      <c r="B331" s="91"/>
      <c r="C331" s="102"/>
      <c r="D331" s="47"/>
      <c r="E331" s="91"/>
      <c r="F331" s="91"/>
      <c r="G331" s="91"/>
      <c r="H331" s="91"/>
      <c r="I331" s="91"/>
      <c r="J331" s="91"/>
      <c r="K331" s="91"/>
      <c r="L331" s="91"/>
      <c r="M331" s="91"/>
      <c r="N331" s="91"/>
      <c r="O331" s="91"/>
      <c r="P331" s="91"/>
      <c r="Q331" s="91"/>
      <c r="R331" s="91"/>
      <c r="S331" s="91"/>
      <c r="T331" s="91"/>
      <c r="U331" s="91"/>
      <c r="V331" s="91"/>
      <c r="W331" s="91"/>
      <c r="X331" s="91"/>
      <c r="Y331" s="91"/>
      <c r="Z331" s="91"/>
    </row>
    <row r="332" spans="1:26" s="254" customFormat="1">
      <c r="A332" s="47"/>
      <c r="B332" s="91"/>
      <c r="C332" s="102"/>
      <c r="D332" s="47"/>
      <c r="E332" s="91"/>
      <c r="F332" s="91"/>
      <c r="G332" s="91"/>
      <c r="H332" s="91"/>
      <c r="I332" s="91"/>
      <c r="J332" s="91"/>
      <c r="K332" s="91"/>
      <c r="L332" s="91"/>
      <c r="M332" s="91"/>
      <c r="N332" s="91"/>
      <c r="O332" s="91"/>
      <c r="P332" s="91"/>
      <c r="Q332" s="91"/>
      <c r="R332" s="91"/>
      <c r="S332" s="91"/>
      <c r="T332" s="91"/>
      <c r="U332" s="91"/>
      <c r="V332" s="91"/>
      <c r="W332" s="91"/>
      <c r="X332" s="91"/>
      <c r="Y332" s="91"/>
      <c r="Z332" s="91"/>
    </row>
    <row r="333" spans="1:26" s="254" customFormat="1">
      <c r="A333" s="47"/>
      <c r="B333" s="91"/>
      <c r="C333" s="102"/>
      <c r="D333" s="47"/>
      <c r="E333" s="91"/>
      <c r="F333" s="91"/>
      <c r="G333" s="91"/>
      <c r="H333" s="91"/>
      <c r="I333" s="91"/>
      <c r="J333" s="91"/>
      <c r="K333" s="91"/>
      <c r="L333" s="91"/>
      <c r="M333" s="91"/>
      <c r="N333" s="91"/>
      <c r="O333" s="91"/>
      <c r="P333" s="91"/>
      <c r="Q333" s="91"/>
      <c r="R333" s="91"/>
      <c r="S333" s="91"/>
      <c r="T333" s="91"/>
      <c r="U333" s="91"/>
      <c r="V333" s="91"/>
      <c r="W333" s="91"/>
      <c r="X333" s="91"/>
      <c r="Y333" s="91"/>
      <c r="Z333" s="91"/>
    </row>
    <row r="334" spans="1:26" s="254" customFormat="1">
      <c r="A334" s="47"/>
      <c r="B334" s="91"/>
      <c r="C334" s="102"/>
      <c r="D334" s="47"/>
      <c r="E334" s="91"/>
      <c r="F334" s="91"/>
      <c r="G334" s="91"/>
      <c r="H334" s="91"/>
      <c r="I334" s="91"/>
      <c r="J334" s="91"/>
      <c r="K334" s="91"/>
      <c r="L334" s="91"/>
      <c r="M334" s="91"/>
      <c r="N334" s="91"/>
      <c r="O334" s="91"/>
      <c r="P334" s="91"/>
      <c r="Q334" s="91"/>
      <c r="R334" s="91"/>
      <c r="S334" s="91"/>
      <c r="T334" s="91"/>
      <c r="U334" s="91"/>
      <c r="V334" s="91"/>
      <c r="W334" s="91"/>
      <c r="X334" s="91"/>
      <c r="Y334" s="91"/>
      <c r="Z334" s="91"/>
    </row>
    <row r="335" spans="1:26" s="254" customFormat="1">
      <c r="A335" s="47"/>
      <c r="B335" s="91"/>
      <c r="C335" s="102"/>
      <c r="D335" s="47"/>
      <c r="E335" s="91"/>
      <c r="F335" s="91"/>
      <c r="G335" s="91"/>
      <c r="H335" s="91"/>
      <c r="I335" s="91"/>
      <c r="J335" s="91"/>
      <c r="K335" s="91"/>
      <c r="L335" s="91"/>
      <c r="M335" s="91"/>
      <c r="N335" s="91"/>
      <c r="O335" s="91"/>
      <c r="P335" s="91"/>
      <c r="Q335" s="91"/>
      <c r="R335" s="91"/>
      <c r="S335" s="91"/>
      <c r="T335" s="91"/>
      <c r="U335" s="91"/>
      <c r="V335" s="91"/>
      <c r="W335" s="91"/>
      <c r="X335" s="91"/>
      <c r="Y335" s="91"/>
      <c r="Z335" s="91"/>
    </row>
  </sheetData>
  <sheetProtection password="D806" sheet="1" objects="1" scenarios="1"/>
  <mergeCells count="1">
    <mergeCell ref="F5:Z5"/>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dimension ref="A1:CM333"/>
  <sheetViews>
    <sheetView showGridLines="0" zoomScale="85" zoomScaleNormal="85" workbookViewId="0">
      <selection activeCell="E16" sqref="E16"/>
    </sheetView>
  </sheetViews>
  <sheetFormatPr defaultColWidth="9.109375" defaultRowHeight="13.2"/>
  <cols>
    <col min="1" max="1" width="30.33203125" style="47" customWidth="1"/>
    <col min="2" max="2" width="15.33203125" style="91" customWidth="1"/>
    <col min="3" max="3" width="11.44140625" style="102" customWidth="1"/>
    <col min="4" max="4" width="30.6640625" style="47" customWidth="1"/>
    <col min="5" max="6" width="15.109375" style="91" customWidth="1"/>
    <col min="7" max="7" width="13.109375" style="91" customWidth="1"/>
    <col min="8" max="8" width="13.88671875" style="91" customWidth="1"/>
    <col min="9" max="9" width="11.33203125" style="91" customWidth="1"/>
    <col min="10" max="10" width="12.109375" style="91" customWidth="1"/>
    <col min="11" max="26" width="11.33203125" style="91" customWidth="1"/>
    <col min="27" max="79" width="9.109375" style="254"/>
    <col min="80" max="16384" width="9.109375" style="47"/>
  </cols>
  <sheetData>
    <row r="1" spans="1:26" ht="18">
      <c r="A1" s="739" t="s">
        <v>497</v>
      </c>
      <c r="B1" s="90"/>
      <c r="C1" s="101"/>
    </row>
    <row r="2" spans="1:26" ht="13.8" thickBot="1">
      <c r="A2" s="89"/>
    </row>
    <row r="3" spans="1:26">
      <c r="A3" s="581" t="s">
        <v>350</v>
      </c>
      <c r="B3" s="295"/>
      <c r="C3" s="129" t="s">
        <v>226</v>
      </c>
    </row>
    <row r="4" spans="1:26" ht="14.4">
      <c r="A4" s="56" t="s">
        <v>212</v>
      </c>
      <c r="B4" s="95">
        <f>Treatment_Dewatering!B18</f>
        <v>1798000</v>
      </c>
      <c r="C4" s="102" t="s">
        <v>139</v>
      </c>
    </row>
    <row r="5" spans="1:26" ht="14.4">
      <c r="A5" s="47" t="s">
        <v>216</v>
      </c>
      <c r="B5" s="95" t="e">
        <f>'Treat DeWat+Heat Dry_User Def 1'!C34</f>
        <v>#DIV/0!</v>
      </c>
      <c r="D5" s="62"/>
      <c r="E5" s="117" t="s">
        <v>277</v>
      </c>
      <c r="F5" s="920" t="s">
        <v>213</v>
      </c>
      <c r="G5" s="920"/>
      <c r="H5" s="920"/>
      <c r="I5" s="920"/>
      <c r="J5" s="920"/>
      <c r="K5" s="920"/>
      <c r="L5" s="920"/>
      <c r="M5" s="920"/>
      <c r="N5" s="920"/>
      <c r="O5" s="920"/>
      <c r="P5" s="920"/>
      <c r="Q5" s="920"/>
      <c r="R5" s="920"/>
      <c r="S5" s="920"/>
      <c r="T5" s="920"/>
      <c r="U5" s="920"/>
      <c r="V5" s="920"/>
      <c r="W5" s="920"/>
      <c r="X5" s="920"/>
      <c r="Y5" s="920"/>
      <c r="Z5" s="921"/>
    </row>
    <row r="6" spans="1:26" ht="15" thickBot="1">
      <c r="A6" s="56" t="s">
        <v>351</v>
      </c>
      <c r="B6" s="582">
        <v>0</v>
      </c>
      <c r="C6" s="102" t="s">
        <v>139</v>
      </c>
      <c r="D6" s="55"/>
      <c r="E6" s="113" t="s">
        <v>278</v>
      </c>
      <c r="F6" s="112">
        <v>0</v>
      </c>
      <c r="G6" s="91">
        <v>1</v>
      </c>
      <c r="H6" s="91">
        <v>2</v>
      </c>
      <c r="I6" s="91">
        <v>3</v>
      </c>
      <c r="J6" s="91">
        <v>4</v>
      </c>
      <c r="K6" s="91">
        <v>5</v>
      </c>
      <c r="L6" s="91">
        <v>6</v>
      </c>
      <c r="M6" s="91">
        <v>7</v>
      </c>
      <c r="N6" s="91">
        <v>8</v>
      </c>
      <c r="O6" s="91">
        <v>9</v>
      </c>
      <c r="P6" s="91">
        <v>10</v>
      </c>
      <c r="Q6" s="91">
        <v>11</v>
      </c>
      <c r="R6" s="91">
        <v>12</v>
      </c>
      <c r="S6" s="91">
        <v>13</v>
      </c>
      <c r="T6" s="91">
        <v>14</v>
      </c>
      <c r="U6" s="91">
        <v>15</v>
      </c>
      <c r="V6" s="91">
        <v>16</v>
      </c>
      <c r="W6" s="91">
        <v>17</v>
      </c>
      <c r="X6" s="91">
        <v>18</v>
      </c>
      <c r="Y6" s="91">
        <v>19</v>
      </c>
      <c r="Z6" s="109">
        <v>20</v>
      </c>
    </row>
    <row r="7" spans="1:26" ht="14.4">
      <c r="A7" s="96" t="s">
        <v>352</v>
      </c>
      <c r="B7" s="583" t="e">
        <f>SUM(B4:B6)</f>
        <v>#DIV/0!</v>
      </c>
      <c r="C7" s="102" t="s">
        <v>139</v>
      </c>
      <c r="D7" s="609" t="s">
        <v>312</v>
      </c>
      <c r="E7" s="678"/>
      <c r="F7" s="611"/>
      <c r="G7" s="612"/>
      <c r="H7" s="612"/>
      <c r="I7" s="612"/>
      <c r="J7" s="612"/>
      <c r="K7" s="612"/>
      <c r="L7" s="612"/>
      <c r="M7" s="612"/>
      <c r="N7" s="612"/>
      <c r="O7" s="612"/>
      <c r="P7" s="612"/>
      <c r="Q7" s="612"/>
      <c r="R7" s="612"/>
      <c r="S7" s="612"/>
      <c r="T7" s="612"/>
      <c r="U7" s="612"/>
      <c r="V7" s="612"/>
      <c r="W7" s="612"/>
      <c r="X7" s="612"/>
      <c r="Y7" s="612"/>
      <c r="Z7" s="173"/>
    </row>
    <row r="8" spans="1:26" ht="14.4">
      <c r="A8" s="97" t="s">
        <v>353</v>
      </c>
      <c r="B8" s="582">
        <v>0</v>
      </c>
      <c r="C8" s="102" t="s">
        <v>139</v>
      </c>
      <c r="D8" s="56" t="s">
        <v>272</v>
      </c>
      <c r="E8" s="114"/>
      <c r="F8" s="620" t="e">
        <f>B10</f>
        <v>#DIV/0!</v>
      </c>
      <c r="Z8" s="92"/>
    </row>
    <row r="9" spans="1:26" ht="25.2">
      <c r="A9" s="98" t="s">
        <v>354</v>
      </c>
      <c r="B9" s="582">
        <v>0</v>
      </c>
      <c r="C9" s="102" t="s">
        <v>139</v>
      </c>
      <c r="D9" s="68" t="s">
        <v>273</v>
      </c>
      <c r="E9" s="115"/>
      <c r="F9" s="118"/>
      <c r="G9" s="616" t="e">
        <f t="shared" ref="G9:Z9" si="0">$B$19*$B$13</f>
        <v>#DIV/0!</v>
      </c>
      <c r="H9" s="616" t="e">
        <f t="shared" si="0"/>
        <v>#DIV/0!</v>
      </c>
      <c r="I9" s="616" t="e">
        <f t="shared" si="0"/>
        <v>#DIV/0!</v>
      </c>
      <c r="J9" s="616" t="e">
        <f t="shared" si="0"/>
        <v>#DIV/0!</v>
      </c>
      <c r="K9" s="616" t="e">
        <f t="shared" si="0"/>
        <v>#DIV/0!</v>
      </c>
      <c r="L9" s="616" t="e">
        <f t="shared" si="0"/>
        <v>#DIV/0!</v>
      </c>
      <c r="M9" s="616" t="e">
        <f t="shared" si="0"/>
        <v>#DIV/0!</v>
      </c>
      <c r="N9" s="616" t="e">
        <f t="shared" si="0"/>
        <v>#DIV/0!</v>
      </c>
      <c r="O9" s="616" t="e">
        <f t="shared" si="0"/>
        <v>#DIV/0!</v>
      </c>
      <c r="P9" s="616" t="e">
        <f t="shared" si="0"/>
        <v>#DIV/0!</v>
      </c>
      <c r="Q9" s="616" t="e">
        <f t="shared" si="0"/>
        <v>#DIV/0!</v>
      </c>
      <c r="R9" s="616" t="e">
        <f t="shared" si="0"/>
        <v>#DIV/0!</v>
      </c>
      <c r="S9" s="616" t="e">
        <f t="shared" si="0"/>
        <v>#DIV/0!</v>
      </c>
      <c r="T9" s="616" t="e">
        <f t="shared" si="0"/>
        <v>#DIV/0!</v>
      </c>
      <c r="U9" s="616" t="e">
        <f t="shared" si="0"/>
        <v>#DIV/0!</v>
      </c>
      <c r="V9" s="616" t="e">
        <f t="shared" si="0"/>
        <v>#DIV/0!</v>
      </c>
      <c r="W9" s="616" t="e">
        <f t="shared" si="0"/>
        <v>#DIV/0!</v>
      </c>
      <c r="X9" s="616" t="e">
        <f t="shared" si="0"/>
        <v>#DIV/0!</v>
      </c>
      <c r="Y9" s="616" t="e">
        <f t="shared" si="0"/>
        <v>#DIV/0!</v>
      </c>
      <c r="Z9" s="589" t="e">
        <f t="shared" si="0"/>
        <v>#DIV/0!</v>
      </c>
    </row>
    <row r="10" spans="1:26" ht="27" thickBot="1">
      <c r="A10" s="96" t="s">
        <v>355</v>
      </c>
      <c r="B10" s="584" t="e">
        <f>SUM(B7:B9)</f>
        <v>#DIV/0!</v>
      </c>
      <c r="C10" s="102" t="s">
        <v>139</v>
      </c>
      <c r="D10" s="63" t="s">
        <v>274</v>
      </c>
      <c r="E10" s="137"/>
      <c r="F10" s="118"/>
      <c r="G10" s="621" t="e">
        <f t="shared" ref="G10:P10" si="1">$B$23</f>
        <v>#DIV/0!</v>
      </c>
      <c r="H10" s="621" t="e">
        <f t="shared" si="1"/>
        <v>#DIV/0!</v>
      </c>
      <c r="I10" s="621" t="e">
        <f t="shared" si="1"/>
        <v>#DIV/0!</v>
      </c>
      <c r="J10" s="621" t="e">
        <f t="shared" si="1"/>
        <v>#DIV/0!</v>
      </c>
      <c r="K10" s="621" t="e">
        <f t="shared" si="1"/>
        <v>#DIV/0!</v>
      </c>
      <c r="L10" s="621" t="e">
        <f t="shared" si="1"/>
        <v>#DIV/0!</v>
      </c>
      <c r="M10" s="621" t="e">
        <f t="shared" si="1"/>
        <v>#DIV/0!</v>
      </c>
      <c r="N10" s="621" t="e">
        <f t="shared" si="1"/>
        <v>#DIV/0!</v>
      </c>
      <c r="O10" s="621" t="e">
        <f t="shared" si="1"/>
        <v>#DIV/0!</v>
      </c>
      <c r="P10" s="621" t="e">
        <f t="shared" si="1"/>
        <v>#DIV/0!</v>
      </c>
      <c r="Q10" s="621"/>
      <c r="R10" s="621"/>
      <c r="S10" s="621"/>
      <c r="T10" s="621"/>
      <c r="U10" s="621"/>
      <c r="V10" s="621"/>
      <c r="W10" s="621"/>
      <c r="X10" s="621"/>
      <c r="Y10" s="621"/>
      <c r="Z10" s="622"/>
    </row>
    <row r="11" spans="1:26" ht="14.4">
      <c r="A11" s="128" t="s">
        <v>271</v>
      </c>
      <c r="B11" s="697">
        <f>使用者输入值!B38</f>
        <v>0</v>
      </c>
      <c r="D11" s="850" t="s">
        <v>109</v>
      </c>
      <c r="E11" s="851"/>
      <c r="F11" s="852"/>
      <c r="G11" s="853"/>
      <c r="H11" s="853"/>
      <c r="I11" s="853"/>
      <c r="J11" s="853"/>
      <c r="K11" s="853"/>
      <c r="L11" s="853"/>
      <c r="M11" s="853"/>
      <c r="N11" s="853"/>
      <c r="O11" s="853"/>
      <c r="P11" s="853"/>
      <c r="Q11" s="853"/>
      <c r="R11" s="853"/>
      <c r="S11" s="853"/>
      <c r="T11" s="853"/>
      <c r="U11" s="853"/>
      <c r="V11" s="853"/>
      <c r="W11" s="853"/>
      <c r="X11" s="853"/>
      <c r="Y11" s="853"/>
      <c r="Z11" s="854"/>
    </row>
    <row r="12" spans="1:26">
      <c r="A12" s="56" t="s">
        <v>356</v>
      </c>
      <c r="B12" s="92">
        <f>使用者输入值!B39</f>
        <v>0</v>
      </c>
      <c r="C12" s="102" t="s">
        <v>357</v>
      </c>
      <c r="D12" s="613" t="s">
        <v>276</v>
      </c>
      <c r="E12" s="729">
        <f>通用假设!B43</f>
        <v>5.0000000000000001E-3</v>
      </c>
      <c r="F12" s="142"/>
      <c r="G12" s="621" t="e">
        <f>B25</f>
        <v>#DIV/0!</v>
      </c>
      <c r="H12" s="621" t="e">
        <f t="shared" ref="H12:Z12" si="2">G12*(1+$E$12)</f>
        <v>#DIV/0!</v>
      </c>
      <c r="I12" s="621" t="e">
        <f t="shared" si="2"/>
        <v>#DIV/0!</v>
      </c>
      <c r="J12" s="621" t="e">
        <f t="shared" si="2"/>
        <v>#DIV/0!</v>
      </c>
      <c r="K12" s="621" t="e">
        <f t="shared" si="2"/>
        <v>#DIV/0!</v>
      </c>
      <c r="L12" s="621" t="e">
        <f t="shared" si="2"/>
        <v>#DIV/0!</v>
      </c>
      <c r="M12" s="621" t="e">
        <f t="shared" si="2"/>
        <v>#DIV/0!</v>
      </c>
      <c r="N12" s="621" t="e">
        <f t="shared" si="2"/>
        <v>#DIV/0!</v>
      </c>
      <c r="O12" s="621" t="e">
        <f t="shared" si="2"/>
        <v>#DIV/0!</v>
      </c>
      <c r="P12" s="621" t="e">
        <f t="shared" si="2"/>
        <v>#DIV/0!</v>
      </c>
      <c r="Q12" s="621" t="e">
        <f t="shared" si="2"/>
        <v>#DIV/0!</v>
      </c>
      <c r="R12" s="621" t="e">
        <f t="shared" si="2"/>
        <v>#DIV/0!</v>
      </c>
      <c r="S12" s="621" t="e">
        <f t="shared" si="2"/>
        <v>#DIV/0!</v>
      </c>
      <c r="T12" s="621" t="e">
        <f t="shared" si="2"/>
        <v>#DIV/0!</v>
      </c>
      <c r="U12" s="621" t="e">
        <f t="shared" si="2"/>
        <v>#DIV/0!</v>
      </c>
      <c r="V12" s="621" t="e">
        <f t="shared" si="2"/>
        <v>#DIV/0!</v>
      </c>
      <c r="W12" s="621" t="e">
        <f t="shared" si="2"/>
        <v>#DIV/0!</v>
      </c>
      <c r="X12" s="621" t="e">
        <f t="shared" si="2"/>
        <v>#DIV/0!</v>
      </c>
      <c r="Y12" s="621" t="e">
        <f t="shared" si="2"/>
        <v>#DIV/0!</v>
      </c>
      <c r="Z12" s="622" t="e">
        <f t="shared" si="2"/>
        <v>#DIV/0!</v>
      </c>
    </row>
    <row r="13" spans="1:26">
      <c r="A13" s="56" t="s">
        <v>279</v>
      </c>
      <c r="B13" s="586" t="e">
        <f>B11/(1-(1+B11)^(-B12))</f>
        <v>#DIV/0!</v>
      </c>
      <c r="C13" s="103" t="s">
        <v>358</v>
      </c>
      <c r="D13" s="613" t="s">
        <v>186</v>
      </c>
      <c r="E13" s="729">
        <f>通用假设!B42</f>
        <v>5.0000000000000001E-3</v>
      </c>
      <c r="F13" s="142"/>
      <c r="G13" s="621">
        <f>B26</f>
        <v>0</v>
      </c>
      <c r="H13" s="621">
        <f t="shared" ref="H13:Z13" si="3">G13*(1+$E$13)</f>
        <v>0</v>
      </c>
      <c r="I13" s="621">
        <f t="shared" si="3"/>
        <v>0</v>
      </c>
      <c r="J13" s="621">
        <f t="shared" si="3"/>
        <v>0</v>
      </c>
      <c r="K13" s="621">
        <f t="shared" si="3"/>
        <v>0</v>
      </c>
      <c r="L13" s="621">
        <f>K13*(1+$E$13)</f>
        <v>0</v>
      </c>
      <c r="M13" s="621">
        <f t="shared" si="3"/>
        <v>0</v>
      </c>
      <c r="N13" s="621">
        <f t="shared" si="3"/>
        <v>0</v>
      </c>
      <c r="O13" s="621">
        <f t="shared" si="3"/>
        <v>0</v>
      </c>
      <c r="P13" s="621">
        <f t="shared" si="3"/>
        <v>0</v>
      </c>
      <c r="Q13" s="621">
        <f t="shared" si="3"/>
        <v>0</v>
      </c>
      <c r="R13" s="621">
        <f t="shared" si="3"/>
        <v>0</v>
      </c>
      <c r="S13" s="621">
        <f t="shared" si="3"/>
        <v>0</v>
      </c>
      <c r="T13" s="621">
        <f t="shared" si="3"/>
        <v>0</v>
      </c>
      <c r="U13" s="621">
        <f t="shared" si="3"/>
        <v>0</v>
      </c>
      <c r="V13" s="621">
        <f t="shared" si="3"/>
        <v>0</v>
      </c>
      <c r="W13" s="621">
        <f t="shared" si="3"/>
        <v>0</v>
      </c>
      <c r="X13" s="621">
        <f t="shared" si="3"/>
        <v>0</v>
      </c>
      <c r="Y13" s="621">
        <f t="shared" si="3"/>
        <v>0</v>
      </c>
      <c r="Z13" s="622">
        <f t="shared" si="3"/>
        <v>0</v>
      </c>
    </row>
    <row r="14" spans="1:26" ht="13.8" thickBot="1">
      <c r="A14" s="57" t="s">
        <v>280</v>
      </c>
      <c r="B14" s="618" t="e">
        <f>B13*B10</f>
        <v>#DIV/0!</v>
      </c>
      <c r="C14" s="104" t="s">
        <v>359</v>
      </c>
      <c r="D14" s="613" t="s">
        <v>320</v>
      </c>
      <c r="E14" s="729">
        <f>通用假设!B44</f>
        <v>5.0000000000000001E-3</v>
      </c>
      <c r="F14" s="142"/>
      <c r="G14" s="621" t="e">
        <f>B28</f>
        <v>#DIV/0!</v>
      </c>
      <c r="H14" s="621" t="e">
        <f>G14*(1+$E$14)</f>
        <v>#DIV/0!</v>
      </c>
      <c r="I14" s="621" t="e">
        <f t="shared" ref="I14:Z14" si="4">H14*(1+$E$14)</f>
        <v>#DIV/0!</v>
      </c>
      <c r="J14" s="621" t="e">
        <f t="shared" si="4"/>
        <v>#DIV/0!</v>
      </c>
      <c r="K14" s="621" t="e">
        <f t="shared" si="4"/>
        <v>#DIV/0!</v>
      </c>
      <c r="L14" s="621" t="e">
        <f t="shared" si="4"/>
        <v>#DIV/0!</v>
      </c>
      <c r="M14" s="621" t="e">
        <f t="shared" si="4"/>
        <v>#DIV/0!</v>
      </c>
      <c r="N14" s="621" t="e">
        <f t="shared" si="4"/>
        <v>#DIV/0!</v>
      </c>
      <c r="O14" s="621" t="e">
        <f t="shared" si="4"/>
        <v>#DIV/0!</v>
      </c>
      <c r="P14" s="621" t="e">
        <f t="shared" si="4"/>
        <v>#DIV/0!</v>
      </c>
      <c r="Q14" s="621" t="e">
        <f t="shared" si="4"/>
        <v>#DIV/0!</v>
      </c>
      <c r="R14" s="621" t="e">
        <f t="shared" si="4"/>
        <v>#DIV/0!</v>
      </c>
      <c r="S14" s="621" t="e">
        <f t="shared" si="4"/>
        <v>#DIV/0!</v>
      </c>
      <c r="T14" s="621" t="e">
        <f t="shared" si="4"/>
        <v>#DIV/0!</v>
      </c>
      <c r="U14" s="621" t="e">
        <f t="shared" si="4"/>
        <v>#DIV/0!</v>
      </c>
      <c r="V14" s="621" t="e">
        <f t="shared" si="4"/>
        <v>#DIV/0!</v>
      </c>
      <c r="W14" s="621" t="e">
        <f t="shared" si="4"/>
        <v>#DIV/0!</v>
      </c>
      <c r="X14" s="621" t="e">
        <f t="shared" si="4"/>
        <v>#DIV/0!</v>
      </c>
      <c r="Y14" s="621" t="e">
        <f t="shared" si="4"/>
        <v>#DIV/0!</v>
      </c>
      <c r="Z14" s="622" t="e">
        <f t="shared" si="4"/>
        <v>#DIV/0!</v>
      </c>
    </row>
    <row r="15" spans="1:26" ht="14.4">
      <c r="A15" s="581" t="s">
        <v>406</v>
      </c>
      <c r="B15" s="295"/>
      <c r="C15" s="101"/>
      <c r="D15" s="613" t="s">
        <v>321</v>
      </c>
      <c r="E15" s="729">
        <f>通用假设!B45</f>
        <v>5.0000000000000001E-3</v>
      </c>
      <c r="F15" s="142"/>
      <c r="G15" s="621" t="e">
        <f t="shared" ref="G15:G16" si="5">B29</f>
        <v>#DIV/0!</v>
      </c>
      <c r="H15" s="621" t="e">
        <f>G15*(1+$E$15)</f>
        <v>#DIV/0!</v>
      </c>
      <c r="I15" s="621" t="e">
        <f t="shared" ref="I15:Z15" si="6">H15*(1+$E$15)</f>
        <v>#DIV/0!</v>
      </c>
      <c r="J15" s="621" t="e">
        <f t="shared" si="6"/>
        <v>#DIV/0!</v>
      </c>
      <c r="K15" s="621" t="e">
        <f t="shared" si="6"/>
        <v>#DIV/0!</v>
      </c>
      <c r="L15" s="621" t="e">
        <f t="shared" si="6"/>
        <v>#DIV/0!</v>
      </c>
      <c r="M15" s="621" t="e">
        <f t="shared" si="6"/>
        <v>#DIV/0!</v>
      </c>
      <c r="N15" s="621" t="e">
        <f t="shared" si="6"/>
        <v>#DIV/0!</v>
      </c>
      <c r="O15" s="621" t="e">
        <f t="shared" si="6"/>
        <v>#DIV/0!</v>
      </c>
      <c r="P15" s="621" t="e">
        <f t="shared" si="6"/>
        <v>#DIV/0!</v>
      </c>
      <c r="Q15" s="621" t="e">
        <f t="shared" si="6"/>
        <v>#DIV/0!</v>
      </c>
      <c r="R15" s="621" t="e">
        <f t="shared" si="6"/>
        <v>#DIV/0!</v>
      </c>
      <c r="S15" s="621" t="e">
        <f t="shared" si="6"/>
        <v>#DIV/0!</v>
      </c>
      <c r="T15" s="621" t="e">
        <f t="shared" si="6"/>
        <v>#DIV/0!</v>
      </c>
      <c r="U15" s="621" t="e">
        <f t="shared" si="6"/>
        <v>#DIV/0!</v>
      </c>
      <c r="V15" s="621" t="e">
        <f t="shared" si="6"/>
        <v>#DIV/0!</v>
      </c>
      <c r="W15" s="621" t="e">
        <f t="shared" si="6"/>
        <v>#DIV/0!</v>
      </c>
      <c r="X15" s="621" t="e">
        <f t="shared" si="6"/>
        <v>#DIV/0!</v>
      </c>
      <c r="Y15" s="621" t="e">
        <f t="shared" si="6"/>
        <v>#DIV/0!</v>
      </c>
      <c r="Z15" s="622" t="e">
        <f t="shared" si="6"/>
        <v>#DIV/0!</v>
      </c>
    </row>
    <row r="16" spans="1:26" ht="14.4">
      <c r="A16" s="58" t="s">
        <v>282</v>
      </c>
      <c r="B16" s="588">
        <f>使用者输入值!B34</f>
        <v>0</v>
      </c>
      <c r="C16" s="101"/>
      <c r="D16" s="613" t="s">
        <v>542</v>
      </c>
      <c r="E16" s="729"/>
      <c r="F16" s="142"/>
      <c r="G16" s="621" t="e">
        <f t="shared" si="5"/>
        <v>#DIV/0!</v>
      </c>
      <c r="H16" s="621" t="e">
        <f>G16*(1+$E$16)</f>
        <v>#DIV/0!</v>
      </c>
      <c r="I16" s="621" t="e">
        <f t="shared" ref="I16:Z16" si="7">H16*(1+$E$16)</f>
        <v>#DIV/0!</v>
      </c>
      <c r="J16" s="621" t="e">
        <f t="shared" si="7"/>
        <v>#DIV/0!</v>
      </c>
      <c r="K16" s="621" t="e">
        <f t="shared" si="7"/>
        <v>#DIV/0!</v>
      </c>
      <c r="L16" s="621" t="e">
        <f t="shared" si="7"/>
        <v>#DIV/0!</v>
      </c>
      <c r="M16" s="621" t="e">
        <f t="shared" si="7"/>
        <v>#DIV/0!</v>
      </c>
      <c r="N16" s="621" t="e">
        <f t="shared" si="7"/>
        <v>#DIV/0!</v>
      </c>
      <c r="O16" s="621" t="e">
        <f t="shared" si="7"/>
        <v>#DIV/0!</v>
      </c>
      <c r="P16" s="621" t="e">
        <f t="shared" si="7"/>
        <v>#DIV/0!</v>
      </c>
      <c r="Q16" s="621" t="e">
        <f t="shared" si="7"/>
        <v>#DIV/0!</v>
      </c>
      <c r="R16" s="621" t="e">
        <f t="shared" si="7"/>
        <v>#DIV/0!</v>
      </c>
      <c r="S16" s="621" t="e">
        <f t="shared" si="7"/>
        <v>#DIV/0!</v>
      </c>
      <c r="T16" s="621" t="e">
        <f t="shared" si="7"/>
        <v>#DIV/0!</v>
      </c>
      <c r="U16" s="621" t="e">
        <f t="shared" si="7"/>
        <v>#DIV/0!</v>
      </c>
      <c r="V16" s="621" t="e">
        <f t="shared" si="7"/>
        <v>#DIV/0!</v>
      </c>
      <c r="W16" s="621" t="e">
        <f t="shared" si="7"/>
        <v>#DIV/0!</v>
      </c>
      <c r="X16" s="621" t="e">
        <f t="shared" si="7"/>
        <v>#DIV/0!</v>
      </c>
      <c r="Y16" s="621" t="e">
        <f t="shared" si="7"/>
        <v>#DIV/0!</v>
      </c>
      <c r="Z16" s="622" t="e">
        <f t="shared" si="7"/>
        <v>#DIV/0!</v>
      </c>
    </row>
    <row r="17" spans="1:26" ht="14.4">
      <c r="A17" s="58" t="s">
        <v>283</v>
      </c>
      <c r="B17" s="588">
        <f>使用者输入值!B35</f>
        <v>0</v>
      </c>
      <c r="C17" s="101"/>
      <c r="D17" s="613" t="s">
        <v>275</v>
      </c>
      <c r="E17" s="729">
        <f>通用假设!B46</f>
        <v>5.0000000000000001E-3</v>
      </c>
      <c r="F17" s="142"/>
      <c r="G17" s="621" t="e">
        <f>B31</f>
        <v>#DIV/0!</v>
      </c>
      <c r="H17" s="621" t="e">
        <f t="shared" ref="H17:Z17" si="8">G17*(1+$E$17)</f>
        <v>#DIV/0!</v>
      </c>
      <c r="I17" s="621" t="e">
        <f t="shared" si="8"/>
        <v>#DIV/0!</v>
      </c>
      <c r="J17" s="621" t="e">
        <f t="shared" si="8"/>
        <v>#DIV/0!</v>
      </c>
      <c r="K17" s="621" t="e">
        <f t="shared" si="8"/>
        <v>#DIV/0!</v>
      </c>
      <c r="L17" s="621" t="e">
        <f t="shared" si="8"/>
        <v>#DIV/0!</v>
      </c>
      <c r="M17" s="621" t="e">
        <f t="shared" si="8"/>
        <v>#DIV/0!</v>
      </c>
      <c r="N17" s="621" t="e">
        <f t="shared" si="8"/>
        <v>#DIV/0!</v>
      </c>
      <c r="O17" s="621" t="e">
        <f t="shared" si="8"/>
        <v>#DIV/0!</v>
      </c>
      <c r="P17" s="621" t="e">
        <f t="shared" si="8"/>
        <v>#DIV/0!</v>
      </c>
      <c r="Q17" s="621" t="e">
        <f t="shared" si="8"/>
        <v>#DIV/0!</v>
      </c>
      <c r="R17" s="621" t="e">
        <f t="shared" si="8"/>
        <v>#DIV/0!</v>
      </c>
      <c r="S17" s="621" t="e">
        <f t="shared" si="8"/>
        <v>#DIV/0!</v>
      </c>
      <c r="T17" s="621" t="e">
        <f t="shared" si="8"/>
        <v>#DIV/0!</v>
      </c>
      <c r="U17" s="621" t="e">
        <f t="shared" si="8"/>
        <v>#DIV/0!</v>
      </c>
      <c r="V17" s="621" t="e">
        <f t="shared" si="8"/>
        <v>#DIV/0!</v>
      </c>
      <c r="W17" s="621" t="e">
        <f t="shared" si="8"/>
        <v>#DIV/0!</v>
      </c>
      <c r="X17" s="621" t="e">
        <f t="shared" si="8"/>
        <v>#DIV/0!</v>
      </c>
      <c r="Y17" s="621" t="e">
        <f t="shared" si="8"/>
        <v>#DIV/0!</v>
      </c>
      <c r="Z17" s="622" t="e">
        <f t="shared" si="8"/>
        <v>#DIV/0!</v>
      </c>
    </row>
    <row r="18" spans="1:26" ht="14.4">
      <c r="A18" s="59" t="s">
        <v>284</v>
      </c>
      <c r="B18" s="589" t="e">
        <f>B16*B10</f>
        <v>#DIV/0!</v>
      </c>
      <c r="C18" s="102" t="s">
        <v>139</v>
      </c>
      <c r="D18" s="669" t="s">
        <v>400</v>
      </c>
      <c r="E18" s="729"/>
      <c r="F18" s="142"/>
      <c r="G18" s="621" t="e">
        <f>$G$12+$G$13+G14+$G$17</f>
        <v>#DIV/0!</v>
      </c>
      <c r="H18" s="621" t="e">
        <f t="shared" ref="H18:Z20" si="9">$G$12+$G$13+H14+$G$17</f>
        <v>#DIV/0!</v>
      </c>
      <c r="I18" s="621" t="e">
        <f t="shared" si="9"/>
        <v>#DIV/0!</v>
      </c>
      <c r="J18" s="621" t="e">
        <f t="shared" si="9"/>
        <v>#DIV/0!</v>
      </c>
      <c r="K18" s="621" t="e">
        <f t="shared" si="9"/>
        <v>#DIV/0!</v>
      </c>
      <c r="L18" s="621" t="e">
        <f t="shared" si="9"/>
        <v>#DIV/0!</v>
      </c>
      <c r="M18" s="621" t="e">
        <f t="shared" si="9"/>
        <v>#DIV/0!</v>
      </c>
      <c r="N18" s="621" t="e">
        <f t="shared" si="9"/>
        <v>#DIV/0!</v>
      </c>
      <c r="O18" s="621" t="e">
        <f t="shared" si="9"/>
        <v>#DIV/0!</v>
      </c>
      <c r="P18" s="621" t="e">
        <f t="shared" si="9"/>
        <v>#DIV/0!</v>
      </c>
      <c r="Q18" s="621" t="e">
        <f t="shared" si="9"/>
        <v>#DIV/0!</v>
      </c>
      <c r="R18" s="621" t="e">
        <f t="shared" si="9"/>
        <v>#DIV/0!</v>
      </c>
      <c r="S18" s="621" t="e">
        <f t="shared" si="9"/>
        <v>#DIV/0!</v>
      </c>
      <c r="T18" s="621" t="e">
        <f t="shared" si="9"/>
        <v>#DIV/0!</v>
      </c>
      <c r="U18" s="621" t="e">
        <f t="shared" si="9"/>
        <v>#DIV/0!</v>
      </c>
      <c r="V18" s="621" t="e">
        <f t="shared" si="9"/>
        <v>#DIV/0!</v>
      </c>
      <c r="W18" s="621" t="e">
        <f t="shared" si="9"/>
        <v>#DIV/0!</v>
      </c>
      <c r="X18" s="621" t="e">
        <f t="shared" si="9"/>
        <v>#DIV/0!</v>
      </c>
      <c r="Y18" s="621" t="e">
        <f t="shared" si="9"/>
        <v>#DIV/0!</v>
      </c>
      <c r="Z18" s="622" t="e">
        <f t="shared" si="9"/>
        <v>#DIV/0!</v>
      </c>
    </row>
    <row r="19" spans="1:26" ht="14.4">
      <c r="A19" s="59" t="s">
        <v>285</v>
      </c>
      <c r="B19" s="589" t="e">
        <f>B17*B10</f>
        <v>#DIV/0!</v>
      </c>
      <c r="C19" s="102" t="s">
        <v>139</v>
      </c>
      <c r="D19" s="670" t="s">
        <v>401</v>
      </c>
      <c r="E19" s="729"/>
      <c r="F19" s="142"/>
      <c r="G19" s="621" t="e">
        <f>$G$12+$G$13+G15+$G$17</f>
        <v>#DIV/0!</v>
      </c>
      <c r="H19" s="621" t="e">
        <f t="shared" si="9"/>
        <v>#DIV/0!</v>
      </c>
      <c r="I19" s="621" t="e">
        <f t="shared" si="9"/>
        <v>#DIV/0!</v>
      </c>
      <c r="J19" s="621" t="e">
        <f t="shared" si="9"/>
        <v>#DIV/0!</v>
      </c>
      <c r="K19" s="621" t="e">
        <f t="shared" si="9"/>
        <v>#DIV/0!</v>
      </c>
      <c r="L19" s="621" t="e">
        <f t="shared" si="9"/>
        <v>#DIV/0!</v>
      </c>
      <c r="M19" s="621" t="e">
        <f t="shared" si="9"/>
        <v>#DIV/0!</v>
      </c>
      <c r="N19" s="621" t="e">
        <f t="shared" si="9"/>
        <v>#DIV/0!</v>
      </c>
      <c r="O19" s="621" t="e">
        <f t="shared" si="9"/>
        <v>#DIV/0!</v>
      </c>
      <c r="P19" s="621" t="e">
        <f t="shared" si="9"/>
        <v>#DIV/0!</v>
      </c>
      <c r="Q19" s="621" t="e">
        <f t="shared" si="9"/>
        <v>#DIV/0!</v>
      </c>
      <c r="R19" s="621" t="e">
        <f t="shared" si="9"/>
        <v>#DIV/0!</v>
      </c>
      <c r="S19" s="621" t="e">
        <f t="shared" si="9"/>
        <v>#DIV/0!</v>
      </c>
      <c r="T19" s="621" t="e">
        <f t="shared" si="9"/>
        <v>#DIV/0!</v>
      </c>
      <c r="U19" s="621" t="e">
        <f t="shared" si="9"/>
        <v>#DIV/0!</v>
      </c>
      <c r="V19" s="621" t="e">
        <f t="shared" si="9"/>
        <v>#DIV/0!</v>
      </c>
      <c r="W19" s="621" t="e">
        <f t="shared" si="9"/>
        <v>#DIV/0!</v>
      </c>
      <c r="X19" s="621" t="e">
        <f t="shared" si="9"/>
        <v>#DIV/0!</v>
      </c>
      <c r="Y19" s="621" t="e">
        <f t="shared" si="9"/>
        <v>#DIV/0!</v>
      </c>
      <c r="Z19" s="622" t="e">
        <f t="shared" si="9"/>
        <v>#DIV/0!</v>
      </c>
    </row>
    <row r="20" spans="1:26" ht="13.8" thickBot="1">
      <c r="A20" s="68" t="s">
        <v>273</v>
      </c>
      <c r="B20" s="587" t="e">
        <f>B19*B13</f>
        <v>#DIV/0!</v>
      </c>
      <c r="C20" s="102" t="s">
        <v>359</v>
      </c>
      <c r="D20" s="670" t="s">
        <v>543</v>
      </c>
      <c r="E20" s="729"/>
      <c r="F20" s="142"/>
      <c r="G20" s="621" t="e">
        <f>$G$12+$G$13+G16+$G$17</f>
        <v>#DIV/0!</v>
      </c>
      <c r="H20" s="621" t="e">
        <f t="shared" si="9"/>
        <v>#DIV/0!</v>
      </c>
      <c r="I20" s="621" t="e">
        <f t="shared" si="9"/>
        <v>#DIV/0!</v>
      </c>
      <c r="J20" s="621" t="e">
        <f t="shared" si="9"/>
        <v>#DIV/0!</v>
      </c>
      <c r="K20" s="621" t="e">
        <f t="shared" si="9"/>
        <v>#DIV/0!</v>
      </c>
      <c r="L20" s="621" t="e">
        <f t="shared" si="9"/>
        <v>#DIV/0!</v>
      </c>
      <c r="M20" s="621" t="e">
        <f t="shared" si="9"/>
        <v>#DIV/0!</v>
      </c>
      <c r="N20" s="621" t="e">
        <f t="shared" si="9"/>
        <v>#DIV/0!</v>
      </c>
      <c r="O20" s="621" t="e">
        <f t="shared" si="9"/>
        <v>#DIV/0!</v>
      </c>
      <c r="P20" s="621" t="e">
        <f t="shared" si="9"/>
        <v>#DIV/0!</v>
      </c>
      <c r="Q20" s="621" t="e">
        <f t="shared" si="9"/>
        <v>#DIV/0!</v>
      </c>
      <c r="R20" s="621" t="e">
        <f t="shared" si="9"/>
        <v>#DIV/0!</v>
      </c>
      <c r="S20" s="621" t="e">
        <f t="shared" si="9"/>
        <v>#DIV/0!</v>
      </c>
      <c r="T20" s="621" t="e">
        <f t="shared" si="9"/>
        <v>#DIV/0!</v>
      </c>
      <c r="U20" s="621" t="e">
        <f t="shared" si="9"/>
        <v>#DIV/0!</v>
      </c>
      <c r="V20" s="621" t="e">
        <f t="shared" si="9"/>
        <v>#DIV/0!</v>
      </c>
      <c r="W20" s="621" t="e">
        <f t="shared" si="9"/>
        <v>#DIV/0!</v>
      </c>
      <c r="X20" s="621" t="e">
        <f t="shared" si="9"/>
        <v>#DIV/0!</v>
      </c>
      <c r="Y20" s="621" t="e">
        <f t="shared" si="9"/>
        <v>#DIV/0!</v>
      </c>
      <c r="Z20" s="622" t="e">
        <f t="shared" si="9"/>
        <v>#DIV/0!</v>
      </c>
    </row>
    <row r="21" spans="1:26" ht="26.4">
      <c r="A21" s="56" t="s">
        <v>360</v>
      </c>
      <c r="B21" s="92">
        <f>使用者输入值!B37</f>
        <v>0</v>
      </c>
      <c r="C21" s="102" t="s">
        <v>357</v>
      </c>
      <c r="D21" s="168" t="s">
        <v>405</v>
      </c>
      <c r="E21" s="729"/>
      <c r="F21" s="142" t="e">
        <f>F8</f>
        <v>#DIV/0!</v>
      </c>
      <c r="G21" s="621" t="e">
        <f>$G$9+$G$10+G18</f>
        <v>#DIV/0!</v>
      </c>
      <c r="H21" s="621" t="e">
        <f t="shared" ref="H21:Z23" si="10">$G$9+$G$10+H18</f>
        <v>#DIV/0!</v>
      </c>
      <c r="I21" s="621" t="e">
        <f t="shared" si="10"/>
        <v>#DIV/0!</v>
      </c>
      <c r="J21" s="621" t="e">
        <f t="shared" si="10"/>
        <v>#DIV/0!</v>
      </c>
      <c r="K21" s="621" t="e">
        <f t="shared" si="10"/>
        <v>#DIV/0!</v>
      </c>
      <c r="L21" s="621" t="e">
        <f t="shared" si="10"/>
        <v>#DIV/0!</v>
      </c>
      <c r="M21" s="621" t="e">
        <f t="shared" si="10"/>
        <v>#DIV/0!</v>
      </c>
      <c r="N21" s="621" t="e">
        <f t="shared" si="10"/>
        <v>#DIV/0!</v>
      </c>
      <c r="O21" s="621" t="e">
        <f t="shared" si="10"/>
        <v>#DIV/0!</v>
      </c>
      <c r="P21" s="621" t="e">
        <f t="shared" si="10"/>
        <v>#DIV/0!</v>
      </c>
      <c r="Q21" s="621" t="e">
        <f t="shared" si="10"/>
        <v>#DIV/0!</v>
      </c>
      <c r="R21" s="621" t="e">
        <f t="shared" si="10"/>
        <v>#DIV/0!</v>
      </c>
      <c r="S21" s="621" t="e">
        <f t="shared" si="10"/>
        <v>#DIV/0!</v>
      </c>
      <c r="T21" s="621" t="e">
        <f t="shared" si="10"/>
        <v>#DIV/0!</v>
      </c>
      <c r="U21" s="621" t="e">
        <f t="shared" si="10"/>
        <v>#DIV/0!</v>
      </c>
      <c r="V21" s="621" t="e">
        <f t="shared" si="10"/>
        <v>#DIV/0!</v>
      </c>
      <c r="W21" s="621" t="e">
        <f t="shared" si="10"/>
        <v>#DIV/0!</v>
      </c>
      <c r="X21" s="621" t="e">
        <f t="shared" si="10"/>
        <v>#DIV/0!</v>
      </c>
      <c r="Y21" s="621" t="e">
        <f t="shared" si="10"/>
        <v>#DIV/0!</v>
      </c>
      <c r="Z21" s="622" t="e">
        <f t="shared" si="10"/>
        <v>#DIV/0!</v>
      </c>
    </row>
    <row r="22" spans="1:26" ht="27">
      <c r="A22" s="59" t="s">
        <v>361</v>
      </c>
      <c r="B22" s="671">
        <f>使用者输入值!B36</f>
        <v>0</v>
      </c>
      <c r="D22" s="140" t="s">
        <v>402</v>
      </c>
      <c r="E22" s="729"/>
      <c r="F22" s="142" t="e">
        <f>F8</f>
        <v>#DIV/0!</v>
      </c>
      <c r="G22" s="621" t="e">
        <f>$G$9+$G$10+G19</f>
        <v>#DIV/0!</v>
      </c>
      <c r="H22" s="621" t="e">
        <f t="shared" si="10"/>
        <v>#DIV/0!</v>
      </c>
      <c r="I22" s="621" t="e">
        <f t="shared" si="10"/>
        <v>#DIV/0!</v>
      </c>
      <c r="J22" s="621" t="e">
        <f t="shared" si="10"/>
        <v>#DIV/0!</v>
      </c>
      <c r="K22" s="621" t="e">
        <f t="shared" si="10"/>
        <v>#DIV/0!</v>
      </c>
      <c r="L22" s="621" t="e">
        <f t="shared" si="10"/>
        <v>#DIV/0!</v>
      </c>
      <c r="M22" s="621" t="e">
        <f t="shared" si="10"/>
        <v>#DIV/0!</v>
      </c>
      <c r="N22" s="621" t="e">
        <f t="shared" si="10"/>
        <v>#DIV/0!</v>
      </c>
      <c r="O22" s="621" t="e">
        <f t="shared" si="10"/>
        <v>#DIV/0!</v>
      </c>
      <c r="P22" s="621" t="e">
        <f t="shared" si="10"/>
        <v>#DIV/0!</v>
      </c>
      <c r="Q22" s="621" t="e">
        <f t="shared" si="10"/>
        <v>#DIV/0!</v>
      </c>
      <c r="R22" s="621" t="e">
        <f t="shared" si="10"/>
        <v>#DIV/0!</v>
      </c>
      <c r="S22" s="621" t="e">
        <f t="shared" si="10"/>
        <v>#DIV/0!</v>
      </c>
      <c r="T22" s="621" t="e">
        <f t="shared" si="10"/>
        <v>#DIV/0!</v>
      </c>
      <c r="U22" s="621" t="e">
        <f t="shared" si="10"/>
        <v>#DIV/0!</v>
      </c>
      <c r="V22" s="621" t="e">
        <f t="shared" si="10"/>
        <v>#DIV/0!</v>
      </c>
      <c r="W22" s="621" t="e">
        <f t="shared" si="10"/>
        <v>#DIV/0!</v>
      </c>
      <c r="X22" s="621" t="e">
        <f t="shared" si="10"/>
        <v>#DIV/0!</v>
      </c>
      <c r="Y22" s="621" t="e">
        <f t="shared" si="10"/>
        <v>#DIV/0!</v>
      </c>
      <c r="Z22" s="622" t="e">
        <f t="shared" si="10"/>
        <v>#DIV/0!</v>
      </c>
    </row>
    <row r="23" spans="1:26" ht="27" thickBot="1">
      <c r="A23" s="107" t="s">
        <v>362</v>
      </c>
      <c r="B23" s="587" t="e">
        <f>-PMT(B22,B21,B18,0,0)</f>
        <v>#DIV/0!</v>
      </c>
      <c r="C23" s="102" t="s">
        <v>363</v>
      </c>
      <c r="D23" s="170" t="s">
        <v>544</v>
      </c>
      <c r="E23" s="796"/>
      <c r="F23" s="142" t="e">
        <f>F8</f>
        <v>#DIV/0!</v>
      </c>
      <c r="G23" s="621" t="e">
        <f>$G$9+$G$10+G20</f>
        <v>#DIV/0!</v>
      </c>
      <c r="H23" s="621" t="e">
        <f t="shared" si="10"/>
        <v>#DIV/0!</v>
      </c>
      <c r="I23" s="621" t="e">
        <f t="shared" si="10"/>
        <v>#DIV/0!</v>
      </c>
      <c r="J23" s="621" t="e">
        <f t="shared" si="10"/>
        <v>#DIV/0!</v>
      </c>
      <c r="K23" s="621" t="e">
        <f t="shared" si="10"/>
        <v>#DIV/0!</v>
      </c>
      <c r="L23" s="621" t="e">
        <f t="shared" si="10"/>
        <v>#DIV/0!</v>
      </c>
      <c r="M23" s="621" t="e">
        <f t="shared" si="10"/>
        <v>#DIV/0!</v>
      </c>
      <c r="N23" s="621" t="e">
        <f t="shared" si="10"/>
        <v>#DIV/0!</v>
      </c>
      <c r="O23" s="621" t="e">
        <f t="shared" si="10"/>
        <v>#DIV/0!</v>
      </c>
      <c r="P23" s="621" t="e">
        <f t="shared" si="10"/>
        <v>#DIV/0!</v>
      </c>
      <c r="Q23" s="621" t="e">
        <f t="shared" si="10"/>
        <v>#DIV/0!</v>
      </c>
      <c r="R23" s="621" t="e">
        <f t="shared" si="10"/>
        <v>#DIV/0!</v>
      </c>
      <c r="S23" s="621" t="e">
        <f t="shared" si="10"/>
        <v>#DIV/0!</v>
      </c>
      <c r="T23" s="621" t="e">
        <f t="shared" si="10"/>
        <v>#DIV/0!</v>
      </c>
      <c r="U23" s="621" t="e">
        <f t="shared" si="10"/>
        <v>#DIV/0!</v>
      </c>
      <c r="V23" s="621" t="e">
        <f t="shared" si="10"/>
        <v>#DIV/0!</v>
      </c>
      <c r="W23" s="621" t="e">
        <f t="shared" si="10"/>
        <v>#DIV/0!</v>
      </c>
      <c r="X23" s="621" t="e">
        <f t="shared" si="10"/>
        <v>#DIV/0!</v>
      </c>
      <c r="Y23" s="621" t="e">
        <f t="shared" si="10"/>
        <v>#DIV/0!</v>
      </c>
      <c r="Z23" s="622" t="e">
        <f t="shared" si="10"/>
        <v>#DIV/0!</v>
      </c>
    </row>
    <row r="24" spans="1:26">
      <c r="A24" s="581" t="s">
        <v>367</v>
      </c>
      <c r="B24" s="295"/>
      <c r="D24" s="850" t="s">
        <v>390</v>
      </c>
      <c r="E24" s="855"/>
      <c r="F24" s="852"/>
      <c r="G24" s="853"/>
      <c r="H24" s="853"/>
      <c r="I24" s="853"/>
      <c r="J24" s="853"/>
      <c r="K24" s="853"/>
      <c r="L24" s="853"/>
      <c r="M24" s="853"/>
      <c r="N24" s="853"/>
      <c r="O24" s="853"/>
      <c r="P24" s="853"/>
      <c r="Q24" s="853"/>
      <c r="R24" s="853"/>
      <c r="S24" s="853"/>
      <c r="T24" s="853"/>
      <c r="U24" s="853"/>
      <c r="V24" s="853"/>
      <c r="W24" s="853"/>
      <c r="X24" s="853"/>
      <c r="Y24" s="853"/>
      <c r="Z24" s="854"/>
    </row>
    <row r="25" spans="1:26" ht="26.4">
      <c r="A25" s="60" t="s">
        <v>364</v>
      </c>
      <c r="B25" s="94" t="e">
        <f>Treatment_Dewatering!B22</f>
        <v>#DIV/0!</v>
      </c>
      <c r="C25" s="102" t="s">
        <v>363</v>
      </c>
      <c r="D25" s="63" t="s">
        <v>368</v>
      </c>
      <c r="E25" s="729">
        <f>通用假设!B44</f>
        <v>5.0000000000000001E-3</v>
      </c>
      <c r="F25" s="142"/>
      <c r="G25" s="123" t="e">
        <f>B37</f>
        <v>#DIV/0!</v>
      </c>
      <c r="H25" s="123" t="e">
        <f>G25*(1+$E$25)</f>
        <v>#DIV/0!</v>
      </c>
      <c r="I25" s="123" t="e">
        <f>H25*(1+$E$25)</f>
        <v>#DIV/0!</v>
      </c>
      <c r="J25" s="123" t="e">
        <f>I25*(1+$E$25)</f>
        <v>#DIV/0!</v>
      </c>
      <c r="K25" s="123" t="e">
        <f t="shared" ref="K25:Z25" si="11">J25*(1+$E$25)</f>
        <v>#DIV/0!</v>
      </c>
      <c r="L25" s="123" t="e">
        <f t="shared" si="11"/>
        <v>#DIV/0!</v>
      </c>
      <c r="M25" s="123" t="e">
        <f t="shared" si="11"/>
        <v>#DIV/0!</v>
      </c>
      <c r="N25" s="123" t="e">
        <f t="shared" si="11"/>
        <v>#DIV/0!</v>
      </c>
      <c r="O25" s="123" t="e">
        <f t="shared" si="11"/>
        <v>#DIV/0!</v>
      </c>
      <c r="P25" s="123" t="e">
        <f t="shared" si="11"/>
        <v>#DIV/0!</v>
      </c>
      <c r="Q25" s="123" t="e">
        <f t="shared" si="11"/>
        <v>#DIV/0!</v>
      </c>
      <c r="R25" s="123" t="e">
        <f t="shared" si="11"/>
        <v>#DIV/0!</v>
      </c>
      <c r="S25" s="123" t="e">
        <f t="shared" si="11"/>
        <v>#DIV/0!</v>
      </c>
      <c r="T25" s="123" t="e">
        <f t="shared" si="11"/>
        <v>#DIV/0!</v>
      </c>
      <c r="U25" s="123" t="e">
        <f t="shared" si="11"/>
        <v>#DIV/0!</v>
      </c>
      <c r="V25" s="123" t="e">
        <f t="shared" si="11"/>
        <v>#DIV/0!</v>
      </c>
      <c r="W25" s="123" t="e">
        <f t="shared" si="11"/>
        <v>#DIV/0!</v>
      </c>
      <c r="X25" s="123" t="e">
        <f t="shared" si="11"/>
        <v>#DIV/0!</v>
      </c>
      <c r="Y25" s="123" t="e">
        <f t="shared" si="11"/>
        <v>#DIV/0!</v>
      </c>
      <c r="Z25" s="143" t="e">
        <f t="shared" si="11"/>
        <v>#DIV/0!</v>
      </c>
    </row>
    <row r="26" spans="1:26" ht="26.4">
      <c r="A26" s="60" t="s">
        <v>365</v>
      </c>
      <c r="B26" s="94">
        <f>Treatment_Dewatering!B25</f>
        <v>0</v>
      </c>
      <c r="C26" s="102" t="s">
        <v>363</v>
      </c>
      <c r="D26" s="637" t="s">
        <v>523</v>
      </c>
      <c r="E26" s="798">
        <f>通用假设!B47</f>
        <v>5.0000000000000001E-3</v>
      </c>
      <c r="F26" s="142"/>
      <c r="G26" s="123" t="e">
        <f>B38</f>
        <v>#DIV/0!</v>
      </c>
      <c r="H26" s="123" t="e">
        <f>G26*(1+$E$26)</f>
        <v>#DIV/0!</v>
      </c>
      <c r="I26" s="123" t="e">
        <f t="shared" ref="I26:Z26" si="12">H26*(1+$E$26)</f>
        <v>#DIV/0!</v>
      </c>
      <c r="J26" s="123" t="e">
        <f t="shared" si="12"/>
        <v>#DIV/0!</v>
      </c>
      <c r="K26" s="123" t="e">
        <f t="shared" si="12"/>
        <v>#DIV/0!</v>
      </c>
      <c r="L26" s="123" t="e">
        <f t="shared" si="12"/>
        <v>#DIV/0!</v>
      </c>
      <c r="M26" s="123" t="e">
        <f t="shared" si="12"/>
        <v>#DIV/0!</v>
      </c>
      <c r="N26" s="123" t="e">
        <f t="shared" si="12"/>
        <v>#DIV/0!</v>
      </c>
      <c r="O26" s="123" t="e">
        <f t="shared" si="12"/>
        <v>#DIV/0!</v>
      </c>
      <c r="P26" s="123" t="e">
        <f t="shared" si="12"/>
        <v>#DIV/0!</v>
      </c>
      <c r="Q26" s="123" t="e">
        <f t="shared" si="12"/>
        <v>#DIV/0!</v>
      </c>
      <c r="R26" s="123" t="e">
        <f t="shared" si="12"/>
        <v>#DIV/0!</v>
      </c>
      <c r="S26" s="123" t="e">
        <f t="shared" si="12"/>
        <v>#DIV/0!</v>
      </c>
      <c r="T26" s="123" t="e">
        <f t="shared" si="12"/>
        <v>#DIV/0!</v>
      </c>
      <c r="U26" s="123" t="e">
        <f t="shared" si="12"/>
        <v>#DIV/0!</v>
      </c>
      <c r="V26" s="123" t="e">
        <f t="shared" si="12"/>
        <v>#DIV/0!</v>
      </c>
      <c r="W26" s="123" t="e">
        <f t="shared" si="12"/>
        <v>#DIV/0!</v>
      </c>
      <c r="X26" s="123" t="e">
        <f t="shared" si="12"/>
        <v>#DIV/0!</v>
      </c>
      <c r="Y26" s="123" t="e">
        <f t="shared" si="12"/>
        <v>#DIV/0!</v>
      </c>
      <c r="Z26" s="143" t="e">
        <f t="shared" si="12"/>
        <v>#DIV/0!</v>
      </c>
    </row>
    <row r="27" spans="1:26" ht="39.6">
      <c r="A27" s="60" t="s">
        <v>395</v>
      </c>
      <c r="B27" s="94"/>
      <c r="C27" s="102" t="s">
        <v>363</v>
      </c>
      <c r="D27" s="63" t="str">
        <f>'NPV -DeWat+ Ht Dry to Cement'!D28</f>
        <v>Annuity of Governemnt financial incentive to cement plants for the use of sewage sludge</v>
      </c>
      <c r="E27" s="614"/>
      <c r="F27" s="142"/>
      <c r="G27" s="123" t="e">
        <f t="shared" ref="G27:Z27" si="13">$B$40</f>
        <v>#DIV/0!</v>
      </c>
      <c r="H27" s="123" t="e">
        <f t="shared" si="13"/>
        <v>#DIV/0!</v>
      </c>
      <c r="I27" s="123" t="e">
        <f t="shared" si="13"/>
        <v>#DIV/0!</v>
      </c>
      <c r="J27" s="123" t="e">
        <f t="shared" si="13"/>
        <v>#DIV/0!</v>
      </c>
      <c r="K27" s="123" t="e">
        <f t="shared" si="13"/>
        <v>#DIV/0!</v>
      </c>
      <c r="L27" s="123" t="e">
        <f t="shared" si="13"/>
        <v>#DIV/0!</v>
      </c>
      <c r="M27" s="123" t="e">
        <f t="shared" si="13"/>
        <v>#DIV/0!</v>
      </c>
      <c r="N27" s="123" t="e">
        <f t="shared" si="13"/>
        <v>#DIV/0!</v>
      </c>
      <c r="O27" s="123" t="e">
        <f t="shared" si="13"/>
        <v>#DIV/0!</v>
      </c>
      <c r="P27" s="123" t="e">
        <f t="shared" si="13"/>
        <v>#DIV/0!</v>
      </c>
      <c r="Q27" s="123" t="e">
        <f t="shared" si="13"/>
        <v>#DIV/0!</v>
      </c>
      <c r="R27" s="123" t="e">
        <f t="shared" si="13"/>
        <v>#DIV/0!</v>
      </c>
      <c r="S27" s="123" t="e">
        <f t="shared" si="13"/>
        <v>#DIV/0!</v>
      </c>
      <c r="T27" s="123" t="e">
        <f t="shared" si="13"/>
        <v>#DIV/0!</v>
      </c>
      <c r="U27" s="123" t="e">
        <f t="shared" si="13"/>
        <v>#DIV/0!</v>
      </c>
      <c r="V27" s="123" t="e">
        <f t="shared" si="13"/>
        <v>#DIV/0!</v>
      </c>
      <c r="W27" s="123" t="e">
        <f t="shared" si="13"/>
        <v>#DIV/0!</v>
      </c>
      <c r="X27" s="123" t="e">
        <f t="shared" si="13"/>
        <v>#DIV/0!</v>
      </c>
      <c r="Y27" s="123" t="e">
        <f t="shared" si="13"/>
        <v>#DIV/0!</v>
      </c>
      <c r="Z27" s="143" t="e">
        <f t="shared" si="13"/>
        <v>#DIV/0!</v>
      </c>
    </row>
    <row r="28" spans="1:26">
      <c r="A28" s="71" t="s">
        <v>398</v>
      </c>
      <c r="B28" s="94" t="e">
        <f>'Treat DeWat+Heat Dry_User Def 1'!D38</f>
        <v>#DIV/0!</v>
      </c>
      <c r="C28" s="102" t="s">
        <v>363</v>
      </c>
      <c r="D28" s="134" t="str">
        <f>'NPV -DeWat+ Ht Dry to Cement'!D29</f>
        <v>Total Revenue</v>
      </c>
      <c r="E28" s="614"/>
      <c r="F28" s="142"/>
      <c r="G28" s="754" t="e">
        <f>SUM(G25:G27)</f>
        <v>#DIV/0!</v>
      </c>
      <c r="H28" s="754" t="e">
        <f t="shared" ref="H28:Z28" si="14">SUM(H25:H27)</f>
        <v>#DIV/0!</v>
      </c>
      <c r="I28" s="754" t="e">
        <f t="shared" si="14"/>
        <v>#DIV/0!</v>
      </c>
      <c r="J28" s="754" t="e">
        <f t="shared" si="14"/>
        <v>#DIV/0!</v>
      </c>
      <c r="K28" s="754" t="e">
        <f t="shared" si="14"/>
        <v>#DIV/0!</v>
      </c>
      <c r="L28" s="754" t="e">
        <f t="shared" si="14"/>
        <v>#DIV/0!</v>
      </c>
      <c r="M28" s="754" t="e">
        <f t="shared" si="14"/>
        <v>#DIV/0!</v>
      </c>
      <c r="N28" s="754" t="e">
        <f t="shared" si="14"/>
        <v>#DIV/0!</v>
      </c>
      <c r="O28" s="754" t="e">
        <f t="shared" si="14"/>
        <v>#DIV/0!</v>
      </c>
      <c r="P28" s="754" t="e">
        <f t="shared" si="14"/>
        <v>#DIV/0!</v>
      </c>
      <c r="Q28" s="754" t="e">
        <f t="shared" si="14"/>
        <v>#DIV/0!</v>
      </c>
      <c r="R28" s="754" t="e">
        <f t="shared" si="14"/>
        <v>#DIV/0!</v>
      </c>
      <c r="S28" s="754" t="e">
        <f t="shared" si="14"/>
        <v>#DIV/0!</v>
      </c>
      <c r="T28" s="754" t="e">
        <f t="shared" si="14"/>
        <v>#DIV/0!</v>
      </c>
      <c r="U28" s="754" t="e">
        <f t="shared" si="14"/>
        <v>#DIV/0!</v>
      </c>
      <c r="V28" s="754" t="e">
        <f t="shared" si="14"/>
        <v>#DIV/0!</v>
      </c>
      <c r="W28" s="754" t="e">
        <f t="shared" si="14"/>
        <v>#DIV/0!</v>
      </c>
      <c r="X28" s="754" t="e">
        <f t="shared" si="14"/>
        <v>#DIV/0!</v>
      </c>
      <c r="Y28" s="754" t="e">
        <f t="shared" si="14"/>
        <v>#DIV/0!</v>
      </c>
      <c r="Z28" s="856" t="e">
        <f t="shared" si="14"/>
        <v>#DIV/0!</v>
      </c>
    </row>
    <row r="29" spans="1:26">
      <c r="A29" s="71" t="s">
        <v>399</v>
      </c>
      <c r="B29" s="94" t="e">
        <f>'Treat DeWat+Heat Dry_User Def 1'!D39</f>
        <v>#DIV/0!</v>
      </c>
      <c r="C29" s="102" t="s">
        <v>363</v>
      </c>
      <c r="D29" s="682" t="s">
        <v>522</v>
      </c>
      <c r="E29" s="614"/>
      <c r="F29" s="142"/>
      <c r="G29" s="123"/>
      <c r="H29" s="123"/>
      <c r="I29" s="123"/>
      <c r="J29" s="123"/>
      <c r="K29" s="123"/>
      <c r="L29" s="123"/>
      <c r="M29" s="123"/>
      <c r="N29" s="123"/>
      <c r="O29" s="123"/>
      <c r="P29" s="123"/>
      <c r="Q29" s="123"/>
      <c r="R29" s="123"/>
      <c r="S29" s="123"/>
      <c r="T29" s="123"/>
      <c r="U29" s="123"/>
      <c r="V29" s="123"/>
      <c r="W29" s="123"/>
      <c r="X29" s="123"/>
      <c r="Y29" s="123"/>
      <c r="Z29" s="143"/>
    </row>
    <row r="30" spans="1:26">
      <c r="A30" s="71" t="s">
        <v>549</v>
      </c>
      <c r="B30" s="94" t="e">
        <f>'Treat DeWat+Heat Dry_User Def 1'!D40</f>
        <v>#DIV/0!</v>
      </c>
      <c r="C30" s="102" t="s">
        <v>363</v>
      </c>
      <c r="D30" s="791" t="s">
        <v>403</v>
      </c>
      <c r="E30" s="677"/>
      <c r="F30" s="753" t="e">
        <f>F25-F21</f>
        <v>#DIV/0!</v>
      </c>
      <c r="G30" s="676" t="e">
        <f t="shared" ref="G30:Z30" si="15">G28-G18</f>
        <v>#DIV/0!</v>
      </c>
      <c r="H30" s="676" t="e">
        <f t="shared" si="15"/>
        <v>#DIV/0!</v>
      </c>
      <c r="I30" s="676" t="e">
        <f t="shared" si="15"/>
        <v>#DIV/0!</v>
      </c>
      <c r="J30" s="676" t="e">
        <f t="shared" si="15"/>
        <v>#DIV/0!</v>
      </c>
      <c r="K30" s="676" t="e">
        <f t="shared" si="15"/>
        <v>#DIV/0!</v>
      </c>
      <c r="L30" s="676" t="e">
        <f t="shared" si="15"/>
        <v>#DIV/0!</v>
      </c>
      <c r="M30" s="676" t="e">
        <f t="shared" si="15"/>
        <v>#DIV/0!</v>
      </c>
      <c r="N30" s="676" t="e">
        <f t="shared" si="15"/>
        <v>#DIV/0!</v>
      </c>
      <c r="O30" s="676" t="e">
        <f t="shared" si="15"/>
        <v>#DIV/0!</v>
      </c>
      <c r="P30" s="676" t="e">
        <f t="shared" si="15"/>
        <v>#DIV/0!</v>
      </c>
      <c r="Q30" s="676" t="e">
        <f t="shared" si="15"/>
        <v>#DIV/0!</v>
      </c>
      <c r="R30" s="676" t="e">
        <f t="shared" si="15"/>
        <v>#DIV/0!</v>
      </c>
      <c r="S30" s="676" t="e">
        <f t="shared" si="15"/>
        <v>#DIV/0!</v>
      </c>
      <c r="T30" s="676" t="e">
        <f t="shared" si="15"/>
        <v>#DIV/0!</v>
      </c>
      <c r="U30" s="676" t="e">
        <f t="shared" si="15"/>
        <v>#DIV/0!</v>
      </c>
      <c r="V30" s="676" t="e">
        <f t="shared" si="15"/>
        <v>#DIV/0!</v>
      </c>
      <c r="W30" s="676" t="e">
        <f t="shared" si="15"/>
        <v>#DIV/0!</v>
      </c>
      <c r="X30" s="676" t="e">
        <f t="shared" si="15"/>
        <v>#DIV/0!</v>
      </c>
      <c r="Y30" s="676" t="e">
        <f t="shared" si="15"/>
        <v>#DIV/0!</v>
      </c>
      <c r="Z30" s="841" t="e">
        <f t="shared" si="15"/>
        <v>#DIV/0!</v>
      </c>
    </row>
    <row r="31" spans="1:26">
      <c r="A31" s="60" t="s">
        <v>366</v>
      </c>
      <c r="B31" s="94" t="e">
        <f>'Sludge Transportation'!F18</f>
        <v>#DIV/0!</v>
      </c>
      <c r="C31" s="102" t="s">
        <v>363</v>
      </c>
      <c r="D31" s="791" t="s">
        <v>404</v>
      </c>
      <c r="E31" s="677"/>
      <c r="F31" s="753" t="e">
        <f>F25-F22</f>
        <v>#DIV/0!</v>
      </c>
      <c r="G31" s="676" t="e">
        <f t="shared" ref="G31:Z31" si="16">G28-G19</f>
        <v>#DIV/0!</v>
      </c>
      <c r="H31" s="676" t="e">
        <f t="shared" si="16"/>
        <v>#DIV/0!</v>
      </c>
      <c r="I31" s="676" t="e">
        <f t="shared" si="16"/>
        <v>#DIV/0!</v>
      </c>
      <c r="J31" s="676" t="e">
        <f t="shared" si="16"/>
        <v>#DIV/0!</v>
      </c>
      <c r="K31" s="676" t="e">
        <f t="shared" si="16"/>
        <v>#DIV/0!</v>
      </c>
      <c r="L31" s="676" t="e">
        <f t="shared" si="16"/>
        <v>#DIV/0!</v>
      </c>
      <c r="M31" s="676" t="e">
        <f t="shared" si="16"/>
        <v>#DIV/0!</v>
      </c>
      <c r="N31" s="676" t="e">
        <f t="shared" si="16"/>
        <v>#DIV/0!</v>
      </c>
      <c r="O31" s="676" t="e">
        <f t="shared" si="16"/>
        <v>#DIV/0!</v>
      </c>
      <c r="P31" s="676" t="e">
        <f t="shared" si="16"/>
        <v>#DIV/0!</v>
      </c>
      <c r="Q31" s="676" t="e">
        <f t="shared" si="16"/>
        <v>#DIV/0!</v>
      </c>
      <c r="R31" s="676" t="e">
        <f t="shared" si="16"/>
        <v>#DIV/0!</v>
      </c>
      <c r="S31" s="676" t="e">
        <f t="shared" si="16"/>
        <v>#DIV/0!</v>
      </c>
      <c r="T31" s="676" t="e">
        <f t="shared" si="16"/>
        <v>#DIV/0!</v>
      </c>
      <c r="U31" s="676" t="e">
        <f t="shared" si="16"/>
        <v>#DIV/0!</v>
      </c>
      <c r="V31" s="676" t="e">
        <f t="shared" si="16"/>
        <v>#DIV/0!</v>
      </c>
      <c r="W31" s="676" t="e">
        <f t="shared" si="16"/>
        <v>#DIV/0!</v>
      </c>
      <c r="X31" s="676" t="e">
        <f t="shared" si="16"/>
        <v>#DIV/0!</v>
      </c>
      <c r="Y31" s="676" t="e">
        <f t="shared" si="16"/>
        <v>#DIV/0!</v>
      </c>
      <c r="Z31" s="841" t="e">
        <f t="shared" si="16"/>
        <v>#DIV/0!</v>
      </c>
    </row>
    <row r="32" spans="1:26" ht="27" thickBot="1">
      <c r="A32" s="72" t="s">
        <v>396</v>
      </c>
      <c r="B32" s="643" t="e">
        <f>$B$25+$B$26+$B$31+B28</f>
        <v>#DIV/0!</v>
      </c>
      <c r="C32" s="102" t="s">
        <v>363</v>
      </c>
      <c r="D32" s="842" t="s">
        <v>545</v>
      </c>
      <c r="E32" s="664"/>
      <c r="F32" s="843" t="e">
        <f>F25-F23</f>
        <v>#DIV/0!</v>
      </c>
      <c r="G32" s="844" t="e">
        <f t="shared" ref="G32:Z32" si="17">G28-G20</f>
        <v>#DIV/0!</v>
      </c>
      <c r="H32" s="844" t="e">
        <f t="shared" si="17"/>
        <v>#DIV/0!</v>
      </c>
      <c r="I32" s="844" t="e">
        <f t="shared" si="17"/>
        <v>#DIV/0!</v>
      </c>
      <c r="J32" s="844" t="e">
        <f t="shared" si="17"/>
        <v>#DIV/0!</v>
      </c>
      <c r="K32" s="844" t="e">
        <f t="shared" si="17"/>
        <v>#DIV/0!</v>
      </c>
      <c r="L32" s="844" t="e">
        <f t="shared" si="17"/>
        <v>#DIV/0!</v>
      </c>
      <c r="M32" s="844" t="e">
        <f t="shared" si="17"/>
        <v>#DIV/0!</v>
      </c>
      <c r="N32" s="844" t="e">
        <f t="shared" si="17"/>
        <v>#DIV/0!</v>
      </c>
      <c r="O32" s="844" t="e">
        <f t="shared" si="17"/>
        <v>#DIV/0!</v>
      </c>
      <c r="P32" s="844" t="e">
        <f t="shared" si="17"/>
        <v>#DIV/0!</v>
      </c>
      <c r="Q32" s="844" t="e">
        <f t="shared" si="17"/>
        <v>#DIV/0!</v>
      </c>
      <c r="R32" s="844" t="e">
        <f t="shared" si="17"/>
        <v>#DIV/0!</v>
      </c>
      <c r="S32" s="844" t="e">
        <f t="shared" si="17"/>
        <v>#DIV/0!</v>
      </c>
      <c r="T32" s="844" t="e">
        <f t="shared" si="17"/>
        <v>#DIV/0!</v>
      </c>
      <c r="U32" s="844" t="e">
        <f t="shared" si="17"/>
        <v>#DIV/0!</v>
      </c>
      <c r="V32" s="844" t="e">
        <f t="shared" si="17"/>
        <v>#DIV/0!</v>
      </c>
      <c r="W32" s="844" t="e">
        <f t="shared" si="17"/>
        <v>#DIV/0!</v>
      </c>
      <c r="X32" s="844" t="e">
        <f t="shared" si="17"/>
        <v>#DIV/0!</v>
      </c>
      <c r="Y32" s="844" t="e">
        <f t="shared" si="17"/>
        <v>#DIV/0!</v>
      </c>
      <c r="Z32" s="845" t="e">
        <f t="shared" si="17"/>
        <v>#DIV/0!</v>
      </c>
    </row>
    <row r="33" spans="1:91" ht="26.4">
      <c r="A33" s="72" t="s">
        <v>397</v>
      </c>
      <c r="B33" s="643" t="e">
        <f>$B$25+$B$26+$B$31+B29</f>
        <v>#DIV/0!</v>
      </c>
      <c r="C33" s="102" t="s">
        <v>363</v>
      </c>
      <c r="D33" s="840" t="s">
        <v>429</v>
      </c>
      <c r="E33" s="630" t="e">
        <f>NPV($B$11,F30:Z30)</f>
        <v>#DIV/0!</v>
      </c>
      <c r="F33" s="255"/>
      <c r="G33" s="255"/>
      <c r="H33" s="255"/>
      <c r="I33" s="255"/>
      <c r="J33" s="255"/>
      <c r="K33" s="255"/>
      <c r="L33" s="255"/>
      <c r="M33" s="255"/>
      <c r="N33" s="255"/>
      <c r="O33" s="255"/>
      <c r="P33" s="255"/>
      <c r="Q33" s="255"/>
      <c r="R33" s="255"/>
      <c r="S33" s="255"/>
      <c r="T33" s="255"/>
      <c r="U33" s="255"/>
      <c r="V33" s="255"/>
      <c r="W33" s="255"/>
      <c r="X33" s="255"/>
      <c r="Y33" s="255"/>
      <c r="Z33" s="255"/>
    </row>
    <row r="34" spans="1:91" ht="27" thickBot="1">
      <c r="A34" s="73" t="s">
        <v>548</v>
      </c>
      <c r="B34" s="587" t="e">
        <f>$B$25+$B$26+$B$31+B30</f>
        <v>#DIV/0!</v>
      </c>
      <c r="C34" s="102" t="s">
        <v>363</v>
      </c>
      <c r="D34" s="787" t="s">
        <v>430</v>
      </c>
      <c r="E34" s="630" t="e">
        <f t="shared" ref="E34:E35" si="18">NPV($B$11,F31:Z31)</f>
        <v>#DIV/0!</v>
      </c>
      <c r="F34" s="255"/>
      <c r="G34" s="255"/>
      <c r="H34" s="255"/>
      <c r="I34" s="255"/>
      <c r="J34" s="255"/>
      <c r="K34" s="255"/>
      <c r="L34" s="255"/>
      <c r="M34" s="255"/>
      <c r="N34" s="255"/>
      <c r="O34" s="255"/>
      <c r="P34" s="255"/>
      <c r="Q34" s="255"/>
      <c r="R34" s="255"/>
      <c r="S34" s="255"/>
      <c r="T34" s="255"/>
      <c r="U34" s="255"/>
      <c r="V34" s="255"/>
      <c r="W34" s="255"/>
      <c r="X34" s="255"/>
      <c r="Y34" s="255"/>
      <c r="Z34" s="255"/>
    </row>
    <row r="35" spans="1:91" ht="13.8" thickBot="1">
      <c r="A35" s="110"/>
      <c r="B35" s="111"/>
      <c r="D35" s="787" t="s">
        <v>546</v>
      </c>
      <c r="E35" s="630" t="e">
        <f t="shared" si="18"/>
        <v>#DIV/0!</v>
      </c>
      <c r="F35" s="255"/>
      <c r="G35" s="255"/>
      <c r="H35" s="255"/>
      <c r="I35" s="255"/>
      <c r="J35" s="255"/>
      <c r="K35" s="255"/>
      <c r="L35" s="255"/>
      <c r="M35" s="255"/>
      <c r="N35" s="255"/>
      <c r="O35" s="255"/>
      <c r="P35" s="255"/>
      <c r="Q35" s="255"/>
      <c r="R35" s="255"/>
      <c r="S35" s="255"/>
      <c r="T35" s="255"/>
      <c r="U35" s="255"/>
      <c r="V35" s="255"/>
      <c r="W35" s="255"/>
      <c r="X35" s="255"/>
      <c r="Y35" s="255"/>
      <c r="Z35" s="255"/>
    </row>
    <row r="36" spans="1:91">
      <c r="A36" s="581" t="s">
        <v>291</v>
      </c>
      <c r="B36" s="295"/>
      <c r="D36" s="788" t="s">
        <v>431</v>
      </c>
      <c r="E36" s="665" t="e">
        <f>IRR(F30:Z30,$B$11)</f>
        <v>#VALUE!</v>
      </c>
      <c r="F36" s="255"/>
      <c r="G36" s="255"/>
      <c r="H36" s="255"/>
      <c r="I36" s="255"/>
      <c r="J36" s="255"/>
      <c r="K36" s="255"/>
      <c r="L36" s="255"/>
      <c r="M36" s="255"/>
      <c r="N36" s="255"/>
      <c r="O36" s="255"/>
      <c r="P36" s="255"/>
      <c r="Q36" s="255"/>
      <c r="R36" s="255"/>
      <c r="S36" s="255"/>
      <c r="T36" s="255"/>
      <c r="U36" s="255"/>
      <c r="V36" s="255"/>
      <c r="W36" s="255"/>
      <c r="X36" s="255"/>
      <c r="Y36" s="255"/>
      <c r="Z36" s="255"/>
    </row>
    <row r="37" spans="1:91" ht="26.4">
      <c r="A37" s="63" t="s">
        <v>382</v>
      </c>
      <c r="B37" s="94" t="e">
        <f>'End Use in Cement'!K27</f>
        <v>#DIV/0!</v>
      </c>
      <c r="C37" s="102" t="s">
        <v>204</v>
      </c>
      <c r="D37" s="788" t="s">
        <v>432</v>
      </c>
      <c r="E37" s="665" t="e">
        <f t="shared" ref="E37" si="19">IRR(F31:Z31,$B$11)</f>
        <v>#VALUE!</v>
      </c>
      <c r="F37" s="255"/>
      <c r="G37" s="255"/>
      <c r="H37" s="255"/>
      <c r="I37" s="255"/>
      <c r="J37" s="255"/>
      <c r="K37" s="255"/>
      <c r="L37" s="255"/>
      <c r="M37" s="255"/>
      <c r="N37" s="255"/>
      <c r="O37" s="255"/>
      <c r="P37" s="255"/>
      <c r="Q37" s="255"/>
      <c r="R37" s="255"/>
      <c r="S37" s="255"/>
      <c r="T37" s="255"/>
      <c r="U37" s="255"/>
      <c r="V37" s="255"/>
      <c r="W37" s="255"/>
      <c r="X37" s="255"/>
      <c r="Y37" s="255"/>
      <c r="Z37" s="255"/>
    </row>
    <row r="38" spans="1:91" ht="26.4">
      <c r="A38" s="637" t="s">
        <v>523</v>
      </c>
      <c r="B38" s="94" t="e">
        <f>使用者输入值!$B$26*使用者输入值!$B$31*'End Use in Cement'!$G$14</f>
        <v>#DIV/0!</v>
      </c>
      <c r="C38" s="102" t="s">
        <v>204</v>
      </c>
      <c r="D38" s="788" t="s">
        <v>547</v>
      </c>
      <c r="E38" s="665" t="e">
        <f>IRR(F32:Z32,$B$11)</f>
        <v>#VALUE!</v>
      </c>
      <c r="F38" s="255"/>
      <c r="G38" s="255"/>
      <c r="H38" s="255"/>
      <c r="I38" s="255"/>
      <c r="J38" s="255"/>
      <c r="K38" s="255"/>
      <c r="L38" s="255"/>
      <c r="M38" s="255"/>
      <c r="N38" s="255"/>
      <c r="O38" s="255"/>
      <c r="P38" s="255"/>
      <c r="Q38" s="255"/>
      <c r="R38" s="255"/>
      <c r="S38" s="255"/>
      <c r="T38" s="255"/>
      <c r="U38" s="255"/>
      <c r="V38" s="255"/>
      <c r="W38" s="255"/>
      <c r="X38" s="255"/>
      <c r="Y38" s="255"/>
      <c r="Z38" s="255"/>
      <c r="CB38" s="254"/>
      <c r="CC38" s="254"/>
      <c r="CD38" s="254"/>
      <c r="CE38" s="254"/>
      <c r="CF38" s="254"/>
      <c r="CG38" s="254"/>
      <c r="CH38" s="254"/>
      <c r="CI38" s="254"/>
      <c r="CJ38" s="254"/>
      <c r="CK38" s="254"/>
      <c r="CL38" s="254"/>
      <c r="CM38" s="254"/>
    </row>
    <row r="39" spans="1:91" ht="26.4">
      <c r="A39" s="63" t="str">
        <f>'NPV -DeWat+ Ht Dry to Cement'!A39</f>
        <v>政府对运用污水污泥的水泥厂提供的财务奖励</v>
      </c>
      <c r="B39" s="94" t="e">
        <f>使用者输入值!$B$40*使用者输入值!$B$31*'End Use in Cement'!$G$14</f>
        <v>#DIV/0!</v>
      </c>
      <c r="C39" s="102" t="s">
        <v>139</v>
      </c>
      <c r="D39" s="608"/>
      <c r="E39" s="255"/>
      <c r="F39" s="255"/>
      <c r="G39" s="255"/>
      <c r="H39" s="255"/>
      <c r="I39" s="255"/>
      <c r="J39" s="255"/>
      <c r="K39" s="255"/>
      <c r="L39" s="255"/>
      <c r="M39" s="255"/>
      <c r="N39" s="255"/>
      <c r="O39" s="255"/>
      <c r="P39" s="255"/>
      <c r="Q39" s="255"/>
      <c r="R39" s="255"/>
      <c r="S39" s="255"/>
      <c r="T39" s="255"/>
      <c r="U39" s="255"/>
      <c r="V39" s="255"/>
      <c r="W39" s="255"/>
      <c r="X39" s="255"/>
      <c r="Y39" s="255"/>
      <c r="Z39" s="255"/>
    </row>
    <row r="40" spans="1:91" ht="39.6">
      <c r="A40" s="63" t="str">
        <f>'NPV -DeWat+ Ht Dry to Cement'!A40</f>
        <v>Annuity of Governemnt financial incentive to cement plants for the use of sewage sludge</v>
      </c>
      <c r="B40" s="94" t="e">
        <f>B39*B13</f>
        <v>#DIV/0!</v>
      </c>
      <c r="C40" s="102" t="s">
        <v>204</v>
      </c>
      <c r="D40" s="608"/>
      <c r="E40" s="255"/>
      <c r="F40" s="255"/>
      <c r="G40" s="255"/>
      <c r="H40" s="255"/>
      <c r="I40" s="255"/>
      <c r="J40" s="255"/>
      <c r="K40" s="255"/>
      <c r="L40" s="255"/>
      <c r="M40" s="255"/>
      <c r="N40" s="255"/>
      <c r="O40" s="255"/>
      <c r="P40" s="255"/>
      <c r="Q40" s="255"/>
      <c r="R40" s="255"/>
      <c r="S40" s="255"/>
      <c r="T40" s="255"/>
      <c r="U40" s="255"/>
      <c r="V40" s="255"/>
      <c r="W40" s="255"/>
      <c r="X40" s="255"/>
      <c r="Y40" s="255"/>
      <c r="Z40" s="255"/>
    </row>
    <row r="41" spans="1:91" ht="13.8" thickBot="1">
      <c r="A41" s="135" t="str">
        <f>'NPV -DeWat+ Ht Dry to Cement'!A41</f>
        <v>Total revenue in year 1</v>
      </c>
      <c r="B41" s="108" t="e">
        <f>B40+B37+B38</f>
        <v>#DIV/0!</v>
      </c>
      <c r="C41" s="102" t="s">
        <v>204</v>
      </c>
      <c r="D41" s="608"/>
      <c r="E41" s="255"/>
      <c r="F41" s="255"/>
      <c r="G41" s="255"/>
      <c r="H41" s="255"/>
      <c r="I41" s="255"/>
      <c r="J41" s="255"/>
      <c r="K41" s="255"/>
      <c r="L41" s="255"/>
      <c r="M41" s="255"/>
      <c r="N41" s="255"/>
      <c r="O41" s="255"/>
      <c r="P41" s="255"/>
      <c r="Q41" s="255"/>
      <c r="R41" s="255"/>
      <c r="S41" s="255"/>
      <c r="T41" s="255"/>
      <c r="U41" s="255"/>
      <c r="V41" s="255"/>
      <c r="W41" s="255"/>
      <c r="X41" s="255"/>
      <c r="Y41" s="255"/>
      <c r="Z41" s="255"/>
    </row>
    <row r="42" spans="1:91">
      <c r="D42" s="608"/>
      <c r="E42" s="255"/>
      <c r="F42" s="255"/>
      <c r="G42" s="255"/>
      <c r="H42" s="255"/>
      <c r="I42" s="255"/>
      <c r="J42" s="255"/>
      <c r="K42" s="255"/>
      <c r="L42" s="255"/>
      <c r="M42" s="255"/>
      <c r="N42" s="255"/>
      <c r="O42" s="255"/>
      <c r="P42" s="255"/>
      <c r="Q42" s="255"/>
      <c r="R42" s="255"/>
      <c r="S42" s="255"/>
      <c r="T42" s="255"/>
      <c r="U42" s="255"/>
      <c r="V42" s="255"/>
      <c r="W42" s="255"/>
      <c r="X42" s="255"/>
      <c r="Y42" s="255"/>
      <c r="Z42" s="255"/>
    </row>
    <row r="43" spans="1:91">
      <c r="A43" s="254"/>
      <c r="B43" s="255"/>
      <c r="C43" s="292"/>
      <c r="D43" s="254"/>
      <c r="E43" s="255"/>
      <c r="F43" s="255"/>
      <c r="G43" s="255"/>
      <c r="H43" s="255"/>
      <c r="I43" s="255"/>
      <c r="J43" s="255"/>
      <c r="K43" s="255"/>
      <c r="L43" s="255"/>
      <c r="M43" s="255"/>
      <c r="N43" s="255"/>
      <c r="O43" s="255"/>
      <c r="P43" s="255"/>
      <c r="Q43" s="255"/>
      <c r="R43" s="255"/>
      <c r="S43" s="255"/>
      <c r="T43" s="255"/>
      <c r="U43" s="255"/>
      <c r="V43" s="255"/>
      <c r="W43" s="255"/>
      <c r="X43" s="255"/>
      <c r="Y43" s="255"/>
      <c r="Z43" s="255"/>
    </row>
    <row r="44" spans="1:91">
      <c r="A44" s="254"/>
      <c r="B44" s="255"/>
      <c r="C44" s="292"/>
      <c r="D44" s="254"/>
      <c r="E44" s="255"/>
      <c r="F44" s="255"/>
      <c r="G44" s="255"/>
      <c r="H44" s="255"/>
      <c r="I44" s="255"/>
      <c r="J44" s="255"/>
      <c r="K44" s="255"/>
      <c r="L44" s="255"/>
      <c r="M44" s="255"/>
      <c r="N44" s="255"/>
      <c r="O44" s="255"/>
      <c r="P44" s="255"/>
      <c r="Q44" s="255"/>
      <c r="R44" s="255"/>
      <c r="S44" s="255"/>
      <c r="T44" s="255"/>
      <c r="U44" s="255"/>
      <c r="V44" s="255"/>
      <c r="W44" s="255"/>
      <c r="X44" s="255"/>
      <c r="Y44" s="255"/>
      <c r="Z44" s="255"/>
    </row>
    <row r="45" spans="1:91">
      <c r="A45" s="254"/>
      <c r="B45" s="255"/>
      <c r="C45" s="292"/>
      <c r="D45" s="254"/>
      <c r="E45" s="255"/>
      <c r="F45" s="255"/>
      <c r="G45" s="255"/>
      <c r="H45" s="255"/>
      <c r="I45" s="255"/>
      <c r="J45" s="255"/>
      <c r="K45" s="255"/>
      <c r="L45" s="255"/>
      <c r="M45" s="255"/>
      <c r="N45" s="255"/>
      <c r="O45" s="255"/>
      <c r="P45" s="255"/>
      <c r="Q45" s="255"/>
      <c r="R45" s="255"/>
      <c r="S45" s="255"/>
      <c r="T45" s="255"/>
      <c r="U45" s="255"/>
      <c r="V45" s="255"/>
      <c r="W45" s="255"/>
      <c r="X45" s="255"/>
      <c r="Y45" s="255"/>
      <c r="Z45" s="255"/>
    </row>
    <row r="46" spans="1:91">
      <c r="A46" s="254"/>
      <c r="B46" s="255"/>
      <c r="C46" s="292"/>
      <c r="D46" s="254"/>
      <c r="E46" s="255"/>
      <c r="F46" s="255"/>
      <c r="G46" s="255"/>
      <c r="H46" s="255"/>
      <c r="I46" s="255"/>
      <c r="J46" s="255"/>
      <c r="K46" s="255"/>
      <c r="L46" s="255"/>
      <c r="M46" s="255"/>
      <c r="N46" s="255"/>
      <c r="O46" s="255"/>
      <c r="P46" s="255"/>
      <c r="Q46" s="255"/>
      <c r="R46" s="255"/>
      <c r="S46" s="255"/>
      <c r="T46" s="255"/>
      <c r="U46" s="255"/>
      <c r="V46" s="255"/>
      <c r="W46" s="255"/>
      <c r="X46" s="255"/>
      <c r="Y46" s="255"/>
      <c r="Z46" s="255"/>
    </row>
    <row r="47" spans="1:91">
      <c r="A47" s="254"/>
      <c r="B47" s="255"/>
      <c r="C47" s="292"/>
      <c r="D47" s="254"/>
      <c r="E47" s="255"/>
      <c r="F47" s="255"/>
      <c r="G47" s="255"/>
      <c r="H47" s="255"/>
      <c r="I47" s="255"/>
      <c r="J47" s="255"/>
      <c r="K47" s="255"/>
      <c r="L47" s="255"/>
      <c r="M47" s="255"/>
      <c r="N47" s="255"/>
      <c r="O47" s="255"/>
      <c r="P47" s="255"/>
      <c r="Q47" s="255"/>
      <c r="R47" s="255"/>
      <c r="S47" s="255"/>
      <c r="T47" s="255"/>
      <c r="U47" s="255"/>
      <c r="V47" s="255"/>
      <c r="W47" s="255"/>
      <c r="X47" s="255"/>
      <c r="Y47" s="255"/>
      <c r="Z47" s="255"/>
    </row>
    <row r="48" spans="1:91">
      <c r="A48" s="254"/>
      <c r="B48" s="255"/>
      <c r="C48" s="292"/>
      <c r="D48" s="254"/>
      <c r="E48" s="255"/>
      <c r="F48" s="255"/>
      <c r="G48" s="255"/>
      <c r="H48" s="255"/>
      <c r="I48" s="255"/>
      <c r="J48" s="255"/>
      <c r="K48" s="255"/>
      <c r="L48" s="255"/>
      <c r="M48" s="255"/>
      <c r="N48" s="255"/>
      <c r="O48" s="255"/>
      <c r="P48" s="255"/>
      <c r="Q48" s="255"/>
      <c r="R48" s="255"/>
      <c r="S48" s="255"/>
      <c r="T48" s="255"/>
      <c r="U48" s="255"/>
      <c r="V48" s="255"/>
      <c r="W48" s="255"/>
      <c r="X48" s="255"/>
      <c r="Y48" s="255"/>
      <c r="Z48" s="255"/>
    </row>
    <row r="49" spans="1:26">
      <c r="A49" s="254"/>
      <c r="B49" s="255"/>
      <c r="C49" s="292"/>
      <c r="D49" s="254"/>
      <c r="E49" s="255"/>
      <c r="F49" s="255"/>
      <c r="G49" s="255"/>
      <c r="H49" s="255"/>
      <c r="I49" s="255"/>
      <c r="J49" s="255"/>
      <c r="K49" s="255"/>
      <c r="L49" s="255"/>
      <c r="M49" s="255"/>
      <c r="N49" s="255"/>
      <c r="O49" s="255"/>
      <c r="P49" s="255"/>
      <c r="Q49" s="255"/>
      <c r="R49" s="255"/>
      <c r="S49" s="255"/>
      <c r="T49" s="255"/>
      <c r="U49" s="255"/>
      <c r="V49" s="255"/>
      <c r="W49" s="255"/>
      <c r="X49" s="255"/>
      <c r="Y49" s="255"/>
      <c r="Z49" s="255"/>
    </row>
    <row r="50" spans="1:26">
      <c r="A50" s="254"/>
      <c r="B50" s="255"/>
      <c r="C50" s="292"/>
      <c r="D50" s="254"/>
      <c r="E50" s="255"/>
      <c r="F50" s="255"/>
      <c r="G50" s="255"/>
      <c r="H50" s="255"/>
      <c r="I50" s="255"/>
      <c r="J50" s="255"/>
      <c r="K50" s="255"/>
      <c r="L50" s="255"/>
      <c r="M50" s="255"/>
      <c r="N50" s="255"/>
      <c r="O50" s="255"/>
      <c r="P50" s="255"/>
      <c r="Q50" s="255"/>
      <c r="R50" s="255"/>
      <c r="S50" s="255"/>
      <c r="T50" s="255"/>
      <c r="U50" s="255"/>
      <c r="V50" s="255"/>
      <c r="W50" s="255"/>
      <c r="X50" s="255"/>
      <c r="Y50" s="255"/>
      <c r="Z50" s="255"/>
    </row>
    <row r="51" spans="1:26">
      <c r="A51" s="254"/>
      <c r="B51" s="255"/>
      <c r="C51" s="292"/>
      <c r="D51" s="254"/>
      <c r="E51" s="255"/>
      <c r="F51" s="255"/>
      <c r="G51" s="255"/>
      <c r="H51" s="255"/>
      <c r="I51" s="255"/>
      <c r="J51" s="255"/>
      <c r="K51" s="255"/>
      <c r="L51" s="255"/>
      <c r="M51" s="255"/>
      <c r="N51" s="255"/>
      <c r="O51" s="255"/>
      <c r="P51" s="255"/>
      <c r="Q51" s="255"/>
      <c r="R51" s="255"/>
      <c r="S51" s="255"/>
      <c r="T51" s="255"/>
      <c r="U51" s="255"/>
      <c r="V51" s="255"/>
      <c r="W51" s="255"/>
      <c r="X51" s="255"/>
      <c r="Y51" s="255"/>
      <c r="Z51" s="255"/>
    </row>
    <row r="52" spans="1:26">
      <c r="A52" s="254"/>
      <c r="B52" s="255"/>
      <c r="C52" s="292"/>
      <c r="D52" s="254"/>
      <c r="E52" s="255"/>
      <c r="F52" s="255"/>
      <c r="G52" s="255"/>
      <c r="H52" s="255"/>
      <c r="I52" s="255"/>
      <c r="J52" s="255"/>
      <c r="K52" s="255"/>
      <c r="L52" s="255"/>
      <c r="M52" s="255"/>
      <c r="N52" s="255"/>
      <c r="O52" s="255"/>
      <c r="P52" s="255"/>
      <c r="Q52" s="255"/>
      <c r="R52" s="255"/>
      <c r="S52" s="255"/>
      <c r="T52" s="255"/>
      <c r="U52" s="255"/>
      <c r="V52" s="255"/>
      <c r="W52" s="255"/>
      <c r="X52" s="255"/>
      <c r="Y52" s="255"/>
      <c r="Z52" s="255"/>
    </row>
    <row r="53" spans="1:26">
      <c r="A53" s="254"/>
      <c r="B53" s="255"/>
      <c r="C53" s="292"/>
      <c r="D53" s="254"/>
      <c r="E53" s="255"/>
      <c r="F53" s="255"/>
      <c r="G53" s="255"/>
      <c r="H53" s="255"/>
      <c r="I53" s="255"/>
      <c r="J53" s="255"/>
      <c r="K53" s="255"/>
      <c r="L53" s="255"/>
      <c r="M53" s="255"/>
      <c r="N53" s="255"/>
      <c r="O53" s="255"/>
      <c r="P53" s="255"/>
      <c r="Q53" s="255"/>
      <c r="R53" s="255"/>
      <c r="S53" s="255"/>
      <c r="T53" s="255"/>
      <c r="U53" s="255"/>
      <c r="V53" s="255"/>
      <c r="W53" s="255"/>
      <c r="X53" s="255"/>
      <c r="Y53" s="255"/>
      <c r="Z53" s="255"/>
    </row>
    <row r="54" spans="1:26">
      <c r="A54" s="254"/>
      <c r="B54" s="255"/>
      <c r="C54" s="292"/>
      <c r="D54" s="254"/>
      <c r="E54" s="255"/>
      <c r="F54" s="255"/>
      <c r="G54" s="255"/>
      <c r="H54" s="255"/>
      <c r="I54" s="255"/>
      <c r="J54" s="255"/>
      <c r="K54" s="255"/>
      <c r="L54" s="255"/>
      <c r="M54" s="255"/>
      <c r="N54" s="255"/>
      <c r="O54" s="255"/>
      <c r="P54" s="255"/>
      <c r="Q54" s="255"/>
      <c r="R54" s="255"/>
      <c r="S54" s="255"/>
      <c r="T54" s="255"/>
      <c r="U54" s="255"/>
      <c r="V54" s="255"/>
      <c r="W54" s="255"/>
      <c r="X54" s="255"/>
      <c r="Y54" s="255"/>
      <c r="Z54" s="255"/>
    </row>
    <row r="55" spans="1:26">
      <c r="A55" s="254"/>
      <c r="B55" s="255"/>
      <c r="C55" s="292"/>
      <c r="D55" s="254"/>
      <c r="E55" s="255"/>
      <c r="F55" s="255"/>
      <c r="G55" s="255"/>
      <c r="H55" s="255"/>
      <c r="I55" s="255"/>
      <c r="J55" s="255"/>
      <c r="K55" s="255"/>
      <c r="L55" s="255"/>
      <c r="M55" s="255"/>
      <c r="N55" s="255"/>
      <c r="O55" s="255"/>
      <c r="P55" s="255"/>
      <c r="Q55" s="255"/>
      <c r="R55" s="255"/>
      <c r="S55" s="255"/>
      <c r="T55" s="255"/>
      <c r="U55" s="255"/>
      <c r="V55" s="255"/>
      <c r="W55" s="255"/>
      <c r="X55" s="255"/>
      <c r="Y55" s="255"/>
      <c r="Z55" s="255"/>
    </row>
    <row r="56" spans="1:26">
      <c r="A56" s="254"/>
      <c r="B56" s="255"/>
      <c r="C56" s="292"/>
      <c r="D56" s="254"/>
      <c r="E56" s="255"/>
      <c r="F56" s="255"/>
      <c r="G56" s="255"/>
      <c r="H56" s="255"/>
      <c r="I56" s="255"/>
      <c r="J56" s="255"/>
      <c r="K56" s="255"/>
      <c r="L56" s="255"/>
      <c r="M56" s="255"/>
      <c r="N56" s="255"/>
      <c r="O56" s="255"/>
      <c r="P56" s="255"/>
      <c r="Q56" s="255"/>
      <c r="R56" s="255"/>
      <c r="S56" s="255"/>
      <c r="T56" s="255"/>
      <c r="U56" s="255"/>
      <c r="V56" s="255"/>
      <c r="W56" s="255"/>
      <c r="X56" s="255"/>
      <c r="Y56" s="255"/>
      <c r="Z56" s="255"/>
    </row>
    <row r="57" spans="1:26">
      <c r="A57" s="254"/>
      <c r="B57" s="255"/>
      <c r="C57" s="292"/>
      <c r="D57" s="254"/>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26">
      <c r="A58" s="254"/>
      <c r="B58" s="255"/>
      <c r="C58" s="292"/>
      <c r="D58" s="254"/>
      <c r="E58" s="255"/>
      <c r="F58" s="255"/>
      <c r="G58" s="255"/>
      <c r="H58" s="255"/>
      <c r="I58" s="255"/>
      <c r="J58" s="255"/>
      <c r="K58" s="255"/>
      <c r="L58" s="255"/>
      <c r="M58" s="255"/>
      <c r="N58" s="255"/>
      <c r="O58" s="255"/>
      <c r="P58" s="255"/>
      <c r="Q58" s="255"/>
      <c r="R58" s="255"/>
      <c r="S58" s="255"/>
      <c r="T58" s="255"/>
      <c r="U58" s="255"/>
      <c r="V58" s="255"/>
      <c r="W58" s="255"/>
      <c r="X58" s="255"/>
      <c r="Y58" s="255"/>
      <c r="Z58" s="255"/>
    </row>
    <row r="59" spans="1:26">
      <c r="A59" s="254"/>
      <c r="B59" s="255"/>
      <c r="C59" s="292"/>
      <c r="D59" s="254"/>
      <c r="E59" s="255"/>
      <c r="F59" s="255"/>
      <c r="G59" s="255"/>
      <c r="H59" s="255"/>
      <c r="I59" s="255"/>
      <c r="J59" s="255"/>
      <c r="K59" s="255"/>
      <c r="L59" s="255"/>
      <c r="M59" s="255"/>
      <c r="N59" s="255"/>
      <c r="O59" s="255"/>
      <c r="P59" s="255"/>
      <c r="Q59" s="255"/>
      <c r="R59" s="255"/>
      <c r="S59" s="255"/>
      <c r="T59" s="255"/>
      <c r="U59" s="255"/>
      <c r="V59" s="255"/>
      <c r="W59" s="255"/>
      <c r="X59" s="255"/>
      <c r="Y59" s="255"/>
      <c r="Z59" s="255"/>
    </row>
    <row r="60" spans="1:26">
      <c r="A60" s="254"/>
      <c r="B60" s="255"/>
      <c r="C60" s="292"/>
      <c r="D60" s="254"/>
      <c r="E60" s="255"/>
      <c r="F60" s="255"/>
      <c r="G60" s="255"/>
      <c r="H60" s="255"/>
      <c r="I60" s="255"/>
      <c r="J60" s="255"/>
      <c r="K60" s="255"/>
      <c r="L60" s="255"/>
      <c r="M60" s="255"/>
      <c r="N60" s="255"/>
      <c r="O60" s="255"/>
      <c r="P60" s="255"/>
      <c r="Q60" s="255"/>
      <c r="R60" s="255"/>
      <c r="S60" s="255"/>
      <c r="T60" s="255"/>
      <c r="U60" s="255"/>
      <c r="V60" s="255"/>
      <c r="W60" s="255"/>
      <c r="X60" s="255"/>
      <c r="Y60" s="255"/>
      <c r="Z60" s="255"/>
    </row>
    <row r="61" spans="1:26">
      <c r="A61" s="254"/>
      <c r="B61" s="255"/>
      <c r="C61" s="292"/>
      <c r="D61" s="254"/>
      <c r="E61" s="255"/>
      <c r="F61" s="255"/>
      <c r="G61" s="255"/>
      <c r="H61" s="255"/>
      <c r="I61" s="255"/>
      <c r="J61" s="255"/>
      <c r="K61" s="255"/>
      <c r="L61" s="255"/>
      <c r="M61" s="255"/>
      <c r="N61" s="255"/>
      <c r="O61" s="255"/>
      <c r="P61" s="255"/>
      <c r="Q61" s="255"/>
      <c r="R61" s="255"/>
      <c r="S61" s="255"/>
      <c r="T61" s="255"/>
      <c r="U61" s="255"/>
      <c r="V61" s="255"/>
      <c r="W61" s="255"/>
      <c r="X61" s="255"/>
      <c r="Y61" s="255"/>
      <c r="Z61" s="255"/>
    </row>
    <row r="62" spans="1:26" s="254" customFormat="1">
      <c r="B62" s="255"/>
      <c r="C62" s="292"/>
      <c r="E62" s="255"/>
      <c r="F62" s="255"/>
      <c r="G62" s="255"/>
      <c r="H62" s="255"/>
      <c r="I62" s="255"/>
      <c r="J62" s="255"/>
      <c r="K62" s="255"/>
      <c r="L62" s="255"/>
      <c r="M62" s="255"/>
      <c r="N62" s="255"/>
      <c r="O62" s="255"/>
      <c r="P62" s="255"/>
      <c r="Q62" s="255"/>
      <c r="R62" s="255"/>
      <c r="S62" s="255"/>
      <c r="T62" s="255"/>
      <c r="U62" s="255"/>
      <c r="V62" s="255"/>
      <c r="W62" s="255"/>
      <c r="X62" s="255"/>
      <c r="Y62" s="255"/>
      <c r="Z62" s="255"/>
    </row>
    <row r="63" spans="1:26" s="254" customFormat="1">
      <c r="B63" s="255"/>
      <c r="C63" s="292"/>
      <c r="E63" s="255"/>
      <c r="F63" s="255"/>
      <c r="G63" s="255"/>
      <c r="H63" s="255"/>
      <c r="I63" s="255"/>
      <c r="J63" s="255"/>
      <c r="K63" s="255"/>
      <c r="L63" s="255"/>
      <c r="M63" s="255"/>
      <c r="N63" s="255"/>
      <c r="O63" s="255"/>
      <c r="P63" s="255"/>
      <c r="Q63" s="255"/>
      <c r="R63" s="255"/>
      <c r="S63" s="255"/>
      <c r="T63" s="255"/>
      <c r="U63" s="255"/>
      <c r="V63" s="255"/>
      <c r="W63" s="255"/>
      <c r="X63" s="255"/>
      <c r="Y63" s="255"/>
      <c r="Z63" s="255"/>
    </row>
    <row r="64" spans="1:26" s="254" customFormat="1">
      <c r="B64" s="255"/>
      <c r="C64" s="292"/>
      <c r="E64" s="255"/>
      <c r="F64" s="255"/>
      <c r="G64" s="255"/>
      <c r="H64" s="255"/>
      <c r="I64" s="255"/>
      <c r="J64" s="255"/>
      <c r="K64" s="255"/>
      <c r="L64" s="255"/>
      <c r="M64" s="255"/>
      <c r="N64" s="255"/>
      <c r="O64" s="255"/>
      <c r="P64" s="255"/>
      <c r="Q64" s="255"/>
      <c r="R64" s="255"/>
      <c r="S64" s="255"/>
      <c r="T64" s="255"/>
      <c r="U64" s="255"/>
      <c r="V64" s="255"/>
      <c r="W64" s="255"/>
      <c r="X64" s="255"/>
      <c r="Y64" s="255"/>
      <c r="Z64" s="255"/>
    </row>
    <row r="65" spans="2:26" s="254" customFormat="1">
      <c r="B65" s="255"/>
      <c r="C65" s="292"/>
      <c r="E65" s="255"/>
      <c r="F65" s="255"/>
      <c r="G65" s="255"/>
      <c r="H65" s="255"/>
      <c r="I65" s="255"/>
      <c r="J65" s="255"/>
      <c r="K65" s="255"/>
      <c r="L65" s="255"/>
      <c r="M65" s="255"/>
      <c r="N65" s="255"/>
      <c r="O65" s="255"/>
      <c r="P65" s="255"/>
      <c r="Q65" s="255"/>
      <c r="R65" s="255"/>
      <c r="S65" s="255"/>
      <c r="T65" s="255"/>
      <c r="U65" s="255"/>
      <c r="V65" s="255"/>
      <c r="W65" s="255"/>
      <c r="X65" s="255"/>
      <c r="Y65" s="255"/>
      <c r="Z65" s="255"/>
    </row>
    <row r="66" spans="2:26" s="254" customFormat="1">
      <c r="B66" s="255"/>
      <c r="C66" s="292"/>
      <c r="E66" s="255"/>
      <c r="F66" s="255"/>
      <c r="G66" s="255"/>
      <c r="H66" s="255"/>
      <c r="I66" s="255"/>
      <c r="J66" s="255"/>
      <c r="K66" s="255"/>
      <c r="L66" s="255"/>
      <c r="M66" s="255"/>
      <c r="N66" s="255"/>
      <c r="O66" s="255"/>
      <c r="P66" s="255"/>
      <c r="Q66" s="255"/>
      <c r="R66" s="255"/>
      <c r="S66" s="255"/>
      <c r="T66" s="255"/>
      <c r="U66" s="255"/>
      <c r="V66" s="255"/>
      <c r="W66" s="255"/>
      <c r="X66" s="255"/>
      <c r="Y66" s="255"/>
      <c r="Z66" s="255"/>
    </row>
    <row r="67" spans="2:26" s="254" customFormat="1">
      <c r="B67" s="255"/>
      <c r="C67" s="292"/>
      <c r="E67" s="255"/>
      <c r="F67" s="255"/>
      <c r="G67" s="255"/>
      <c r="H67" s="255"/>
      <c r="I67" s="255"/>
      <c r="J67" s="255"/>
      <c r="K67" s="255"/>
      <c r="L67" s="255"/>
      <c r="M67" s="255"/>
      <c r="N67" s="255"/>
      <c r="O67" s="255"/>
      <c r="P67" s="255"/>
      <c r="Q67" s="255"/>
      <c r="R67" s="255"/>
      <c r="S67" s="255"/>
      <c r="T67" s="255"/>
      <c r="U67" s="255"/>
      <c r="V67" s="255"/>
      <c r="W67" s="255"/>
      <c r="X67" s="255"/>
      <c r="Y67" s="255"/>
      <c r="Z67" s="255"/>
    </row>
    <row r="68" spans="2:26" s="254" customFormat="1">
      <c r="B68" s="255"/>
      <c r="C68" s="292"/>
      <c r="E68" s="255"/>
      <c r="F68" s="255"/>
      <c r="G68" s="255"/>
      <c r="H68" s="255"/>
      <c r="I68" s="255"/>
      <c r="J68" s="255"/>
      <c r="K68" s="255"/>
      <c r="L68" s="255"/>
      <c r="M68" s="255"/>
      <c r="N68" s="255"/>
      <c r="O68" s="255"/>
      <c r="P68" s="255"/>
      <c r="Q68" s="255"/>
      <c r="R68" s="255"/>
      <c r="S68" s="255"/>
      <c r="T68" s="255"/>
      <c r="U68" s="255"/>
      <c r="V68" s="255"/>
      <c r="W68" s="255"/>
      <c r="X68" s="255"/>
      <c r="Y68" s="255"/>
      <c r="Z68" s="255"/>
    </row>
    <row r="69" spans="2:26" s="254" customFormat="1">
      <c r="B69" s="255"/>
      <c r="C69" s="292"/>
      <c r="E69" s="255"/>
      <c r="F69" s="255"/>
      <c r="G69" s="255"/>
      <c r="H69" s="255"/>
      <c r="I69" s="255"/>
      <c r="J69" s="255"/>
      <c r="K69" s="255"/>
      <c r="L69" s="255"/>
      <c r="M69" s="255"/>
      <c r="N69" s="255"/>
      <c r="O69" s="255"/>
      <c r="P69" s="255"/>
      <c r="Q69" s="255"/>
      <c r="R69" s="255"/>
      <c r="S69" s="255"/>
      <c r="T69" s="255"/>
      <c r="U69" s="255"/>
      <c r="V69" s="255"/>
      <c r="W69" s="255"/>
      <c r="X69" s="255"/>
      <c r="Y69" s="255"/>
      <c r="Z69" s="255"/>
    </row>
    <row r="70" spans="2:26" s="254" customFormat="1">
      <c r="B70" s="255"/>
      <c r="C70" s="292"/>
      <c r="E70" s="255"/>
      <c r="F70" s="255"/>
      <c r="G70" s="255"/>
      <c r="H70" s="255"/>
      <c r="I70" s="255"/>
      <c r="J70" s="255"/>
      <c r="K70" s="255"/>
      <c r="L70" s="255"/>
      <c r="M70" s="255"/>
      <c r="N70" s="255"/>
      <c r="O70" s="255"/>
      <c r="P70" s="255"/>
      <c r="Q70" s="255"/>
      <c r="R70" s="255"/>
      <c r="S70" s="255"/>
      <c r="T70" s="255"/>
      <c r="U70" s="255"/>
      <c r="V70" s="255"/>
      <c r="W70" s="255"/>
      <c r="X70" s="255"/>
      <c r="Y70" s="255"/>
      <c r="Z70" s="255"/>
    </row>
    <row r="71" spans="2:26" s="254" customFormat="1">
      <c r="B71" s="255"/>
      <c r="C71" s="292"/>
      <c r="E71" s="255"/>
      <c r="F71" s="255"/>
      <c r="G71" s="255"/>
      <c r="H71" s="255"/>
      <c r="I71" s="255"/>
      <c r="J71" s="255"/>
      <c r="K71" s="255"/>
      <c r="L71" s="255"/>
      <c r="M71" s="255"/>
      <c r="N71" s="255"/>
      <c r="O71" s="255"/>
      <c r="P71" s="255"/>
      <c r="Q71" s="255"/>
      <c r="R71" s="255"/>
      <c r="S71" s="255"/>
      <c r="T71" s="255"/>
      <c r="U71" s="255"/>
      <c r="V71" s="255"/>
      <c r="W71" s="255"/>
      <c r="X71" s="255"/>
      <c r="Y71" s="255"/>
      <c r="Z71" s="255"/>
    </row>
    <row r="72" spans="2:26" s="254" customFormat="1">
      <c r="B72" s="255"/>
      <c r="C72" s="292"/>
      <c r="E72" s="255"/>
      <c r="F72" s="255"/>
      <c r="G72" s="255"/>
      <c r="H72" s="255"/>
      <c r="I72" s="255"/>
      <c r="J72" s="255"/>
      <c r="K72" s="255"/>
      <c r="L72" s="255"/>
      <c r="M72" s="255"/>
      <c r="N72" s="255"/>
      <c r="O72" s="255"/>
      <c r="P72" s="255"/>
      <c r="Q72" s="255"/>
      <c r="R72" s="255"/>
      <c r="S72" s="255"/>
      <c r="T72" s="255"/>
      <c r="U72" s="255"/>
      <c r="V72" s="255"/>
      <c r="W72" s="255"/>
      <c r="X72" s="255"/>
      <c r="Y72" s="255"/>
      <c r="Z72" s="255"/>
    </row>
    <row r="73" spans="2:26" s="254" customFormat="1">
      <c r="B73" s="255"/>
      <c r="C73" s="292"/>
      <c r="E73" s="255"/>
      <c r="F73" s="255"/>
      <c r="G73" s="255"/>
      <c r="H73" s="255"/>
      <c r="I73" s="255"/>
      <c r="J73" s="255"/>
      <c r="K73" s="255"/>
      <c r="L73" s="255"/>
      <c r="M73" s="255"/>
      <c r="N73" s="255"/>
      <c r="O73" s="255"/>
      <c r="P73" s="255"/>
      <c r="Q73" s="255"/>
      <c r="R73" s="255"/>
      <c r="S73" s="255"/>
      <c r="T73" s="255"/>
      <c r="U73" s="255"/>
      <c r="V73" s="255"/>
      <c r="W73" s="255"/>
      <c r="X73" s="255"/>
      <c r="Y73" s="255"/>
      <c r="Z73" s="255"/>
    </row>
    <row r="74" spans="2:26" s="254" customFormat="1">
      <c r="B74" s="255"/>
      <c r="C74" s="292"/>
      <c r="E74" s="255"/>
      <c r="F74" s="255"/>
      <c r="G74" s="255"/>
      <c r="H74" s="255"/>
      <c r="I74" s="255"/>
      <c r="J74" s="255"/>
      <c r="K74" s="255"/>
      <c r="L74" s="255"/>
      <c r="M74" s="255"/>
      <c r="N74" s="255"/>
      <c r="O74" s="255"/>
      <c r="P74" s="255"/>
      <c r="Q74" s="255"/>
      <c r="R74" s="255"/>
      <c r="S74" s="255"/>
      <c r="T74" s="255"/>
      <c r="U74" s="255"/>
      <c r="V74" s="255"/>
      <c r="W74" s="255"/>
      <c r="X74" s="255"/>
      <c r="Y74" s="255"/>
      <c r="Z74" s="255"/>
    </row>
    <row r="75" spans="2:26" s="254" customFormat="1">
      <c r="B75" s="255"/>
      <c r="C75" s="292"/>
      <c r="E75" s="255"/>
      <c r="F75" s="255"/>
      <c r="G75" s="255"/>
      <c r="H75" s="255"/>
      <c r="I75" s="255"/>
      <c r="J75" s="255"/>
      <c r="K75" s="255"/>
      <c r="L75" s="255"/>
      <c r="M75" s="255"/>
      <c r="N75" s="255"/>
      <c r="O75" s="255"/>
      <c r="P75" s="255"/>
      <c r="Q75" s="255"/>
      <c r="R75" s="255"/>
      <c r="S75" s="255"/>
      <c r="T75" s="255"/>
      <c r="U75" s="255"/>
      <c r="V75" s="255"/>
      <c r="W75" s="255"/>
      <c r="X75" s="255"/>
      <c r="Y75" s="255"/>
      <c r="Z75" s="255"/>
    </row>
    <row r="76" spans="2:26" s="254" customFormat="1">
      <c r="B76" s="255"/>
      <c r="C76" s="292"/>
      <c r="E76" s="255"/>
      <c r="F76" s="255"/>
      <c r="G76" s="255"/>
      <c r="H76" s="255"/>
      <c r="I76" s="255"/>
      <c r="J76" s="255"/>
      <c r="K76" s="255"/>
      <c r="L76" s="255"/>
      <c r="M76" s="255"/>
      <c r="N76" s="255"/>
      <c r="O76" s="255"/>
      <c r="P76" s="255"/>
      <c r="Q76" s="255"/>
      <c r="R76" s="255"/>
      <c r="S76" s="255"/>
      <c r="T76" s="255"/>
      <c r="U76" s="255"/>
      <c r="V76" s="255"/>
      <c r="W76" s="255"/>
      <c r="X76" s="255"/>
      <c r="Y76" s="255"/>
      <c r="Z76" s="255"/>
    </row>
    <row r="77" spans="2:26" s="254" customFormat="1">
      <c r="B77" s="255"/>
      <c r="C77" s="292"/>
      <c r="E77" s="255"/>
      <c r="F77" s="255"/>
      <c r="G77" s="255"/>
      <c r="H77" s="255"/>
      <c r="I77" s="255"/>
      <c r="J77" s="255"/>
      <c r="K77" s="255"/>
      <c r="L77" s="255"/>
      <c r="M77" s="255"/>
      <c r="N77" s="255"/>
      <c r="O77" s="255"/>
      <c r="P77" s="255"/>
      <c r="Q77" s="255"/>
      <c r="R77" s="255"/>
      <c r="S77" s="255"/>
      <c r="T77" s="255"/>
      <c r="U77" s="255"/>
      <c r="V77" s="255"/>
      <c r="W77" s="255"/>
      <c r="X77" s="255"/>
      <c r="Y77" s="255"/>
      <c r="Z77" s="255"/>
    </row>
    <row r="78" spans="2:26" s="254" customFormat="1">
      <c r="B78" s="255"/>
      <c r="C78" s="292"/>
      <c r="E78" s="255"/>
      <c r="F78" s="255"/>
      <c r="G78" s="255"/>
      <c r="H78" s="255"/>
      <c r="I78" s="255"/>
      <c r="J78" s="255"/>
      <c r="K78" s="255"/>
      <c r="L78" s="255"/>
      <c r="M78" s="255"/>
      <c r="N78" s="255"/>
      <c r="O78" s="255"/>
      <c r="P78" s="255"/>
      <c r="Q78" s="255"/>
      <c r="R78" s="255"/>
      <c r="S78" s="255"/>
      <c r="T78" s="255"/>
      <c r="U78" s="255"/>
      <c r="V78" s="255"/>
      <c r="W78" s="255"/>
      <c r="X78" s="255"/>
      <c r="Y78" s="255"/>
      <c r="Z78" s="255"/>
    </row>
    <row r="79" spans="2:26" s="254" customFormat="1">
      <c r="B79" s="255"/>
      <c r="C79" s="292"/>
      <c r="E79" s="255"/>
      <c r="F79" s="255"/>
      <c r="G79" s="255"/>
      <c r="H79" s="255"/>
      <c r="I79" s="255"/>
      <c r="J79" s="255"/>
      <c r="K79" s="255"/>
      <c r="L79" s="255"/>
      <c r="M79" s="255"/>
      <c r="N79" s="255"/>
      <c r="O79" s="255"/>
      <c r="P79" s="255"/>
      <c r="Q79" s="255"/>
      <c r="R79" s="255"/>
      <c r="S79" s="255"/>
      <c r="T79" s="255"/>
      <c r="U79" s="255"/>
      <c r="V79" s="255"/>
      <c r="W79" s="255"/>
      <c r="X79" s="255"/>
      <c r="Y79" s="255"/>
      <c r="Z79" s="255"/>
    </row>
    <row r="80" spans="2:26" s="254" customFormat="1">
      <c r="B80" s="255"/>
      <c r="C80" s="292"/>
      <c r="E80" s="255"/>
      <c r="F80" s="255"/>
      <c r="G80" s="255"/>
      <c r="H80" s="255"/>
      <c r="I80" s="255"/>
      <c r="J80" s="255"/>
      <c r="K80" s="255"/>
      <c r="L80" s="255"/>
      <c r="M80" s="255"/>
      <c r="N80" s="255"/>
      <c r="O80" s="255"/>
      <c r="P80" s="255"/>
      <c r="Q80" s="255"/>
      <c r="R80" s="255"/>
      <c r="S80" s="255"/>
      <c r="T80" s="255"/>
      <c r="U80" s="255"/>
      <c r="V80" s="255"/>
      <c r="W80" s="255"/>
      <c r="X80" s="255"/>
      <c r="Y80" s="255"/>
      <c r="Z80" s="255"/>
    </row>
    <row r="81" spans="2:26" s="254" customFormat="1">
      <c r="B81" s="255"/>
      <c r="C81" s="292"/>
      <c r="E81" s="255"/>
      <c r="F81" s="255"/>
      <c r="G81" s="255"/>
      <c r="H81" s="255"/>
      <c r="I81" s="255"/>
      <c r="J81" s="255"/>
      <c r="K81" s="255"/>
      <c r="L81" s="255"/>
      <c r="M81" s="255"/>
      <c r="N81" s="255"/>
      <c r="O81" s="255"/>
      <c r="P81" s="255"/>
      <c r="Q81" s="255"/>
      <c r="R81" s="255"/>
      <c r="S81" s="255"/>
      <c r="T81" s="255"/>
      <c r="U81" s="255"/>
      <c r="V81" s="255"/>
      <c r="W81" s="255"/>
      <c r="X81" s="255"/>
      <c r="Y81" s="255"/>
      <c r="Z81" s="255"/>
    </row>
    <row r="82" spans="2:26" s="254" customFormat="1">
      <c r="B82" s="255"/>
      <c r="C82" s="292"/>
      <c r="E82" s="255"/>
      <c r="F82" s="255"/>
      <c r="G82" s="255"/>
      <c r="H82" s="255"/>
      <c r="I82" s="255"/>
      <c r="J82" s="255"/>
      <c r="K82" s="255"/>
      <c r="L82" s="255"/>
      <c r="M82" s="255"/>
      <c r="N82" s="255"/>
      <c r="O82" s="255"/>
      <c r="P82" s="255"/>
      <c r="Q82" s="255"/>
      <c r="R82" s="255"/>
      <c r="S82" s="255"/>
      <c r="T82" s="255"/>
      <c r="U82" s="255"/>
      <c r="V82" s="255"/>
      <c r="W82" s="255"/>
      <c r="X82" s="255"/>
      <c r="Y82" s="255"/>
      <c r="Z82" s="255"/>
    </row>
    <row r="83" spans="2:26" s="254" customFormat="1">
      <c r="B83" s="255"/>
      <c r="C83" s="292"/>
      <c r="E83" s="255"/>
      <c r="F83" s="255"/>
      <c r="G83" s="255"/>
      <c r="H83" s="255"/>
      <c r="I83" s="255"/>
      <c r="J83" s="255"/>
      <c r="K83" s="255"/>
      <c r="L83" s="255"/>
      <c r="M83" s="255"/>
      <c r="N83" s="255"/>
      <c r="O83" s="255"/>
      <c r="P83" s="255"/>
      <c r="Q83" s="255"/>
      <c r="R83" s="255"/>
      <c r="S83" s="255"/>
      <c r="T83" s="255"/>
      <c r="U83" s="255"/>
      <c r="V83" s="255"/>
      <c r="W83" s="255"/>
      <c r="X83" s="255"/>
      <c r="Y83" s="255"/>
      <c r="Z83" s="255"/>
    </row>
    <row r="84" spans="2:26" s="254" customFormat="1">
      <c r="B84" s="255"/>
      <c r="C84" s="292"/>
      <c r="E84" s="255"/>
      <c r="F84" s="255"/>
      <c r="G84" s="255"/>
      <c r="H84" s="255"/>
      <c r="I84" s="255"/>
      <c r="J84" s="255"/>
      <c r="K84" s="255"/>
      <c r="L84" s="255"/>
      <c r="M84" s="255"/>
      <c r="N84" s="255"/>
      <c r="O84" s="255"/>
      <c r="P84" s="255"/>
      <c r="Q84" s="255"/>
      <c r="R84" s="255"/>
      <c r="S84" s="255"/>
      <c r="T84" s="255"/>
      <c r="U84" s="255"/>
      <c r="V84" s="255"/>
      <c r="W84" s="255"/>
      <c r="X84" s="255"/>
      <c r="Y84" s="255"/>
      <c r="Z84" s="255"/>
    </row>
    <row r="85" spans="2:26" s="254" customFormat="1">
      <c r="B85" s="255"/>
      <c r="C85" s="292"/>
      <c r="E85" s="255"/>
      <c r="F85" s="255"/>
      <c r="G85" s="255"/>
      <c r="H85" s="255"/>
      <c r="I85" s="255"/>
      <c r="J85" s="255"/>
      <c r="K85" s="255"/>
      <c r="L85" s="255"/>
      <c r="M85" s="255"/>
      <c r="N85" s="255"/>
      <c r="O85" s="255"/>
      <c r="P85" s="255"/>
      <c r="Q85" s="255"/>
      <c r="R85" s="255"/>
      <c r="S85" s="255"/>
      <c r="T85" s="255"/>
      <c r="U85" s="255"/>
      <c r="V85" s="255"/>
      <c r="W85" s="255"/>
      <c r="X85" s="255"/>
      <c r="Y85" s="255"/>
      <c r="Z85" s="255"/>
    </row>
    <row r="86" spans="2:26" s="254" customFormat="1">
      <c r="B86" s="255"/>
      <c r="C86" s="292"/>
      <c r="E86" s="255"/>
      <c r="F86" s="255"/>
      <c r="G86" s="255"/>
      <c r="H86" s="255"/>
      <c r="I86" s="255"/>
      <c r="J86" s="255"/>
      <c r="K86" s="255"/>
      <c r="L86" s="255"/>
      <c r="M86" s="255"/>
      <c r="N86" s="255"/>
      <c r="O86" s="255"/>
      <c r="P86" s="255"/>
      <c r="Q86" s="255"/>
      <c r="R86" s="255"/>
      <c r="S86" s="255"/>
      <c r="T86" s="255"/>
      <c r="U86" s="255"/>
      <c r="V86" s="255"/>
      <c r="W86" s="255"/>
      <c r="X86" s="255"/>
      <c r="Y86" s="255"/>
      <c r="Z86" s="255"/>
    </row>
    <row r="87" spans="2:26" s="254" customFormat="1">
      <c r="B87" s="255"/>
      <c r="C87" s="292"/>
      <c r="E87" s="255"/>
      <c r="F87" s="255"/>
      <c r="G87" s="255"/>
      <c r="H87" s="255"/>
      <c r="I87" s="255"/>
      <c r="J87" s="255"/>
      <c r="K87" s="255"/>
      <c r="L87" s="255"/>
      <c r="M87" s="255"/>
      <c r="N87" s="255"/>
      <c r="O87" s="255"/>
      <c r="P87" s="255"/>
      <c r="Q87" s="255"/>
      <c r="R87" s="255"/>
      <c r="S87" s="255"/>
      <c r="T87" s="255"/>
      <c r="U87" s="255"/>
      <c r="V87" s="255"/>
      <c r="W87" s="255"/>
      <c r="X87" s="255"/>
      <c r="Y87" s="255"/>
      <c r="Z87" s="255"/>
    </row>
    <row r="88" spans="2:26" s="254" customFormat="1">
      <c r="B88" s="255"/>
      <c r="C88" s="292"/>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2:26" s="254" customFormat="1">
      <c r="B89" s="255"/>
      <c r="C89" s="292"/>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2:26" s="254" customFormat="1">
      <c r="B90" s="255"/>
      <c r="C90" s="292"/>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2:26" s="254" customFormat="1">
      <c r="B91" s="255"/>
      <c r="C91" s="292"/>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2:26" s="254" customFormat="1">
      <c r="B92" s="255"/>
      <c r="C92" s="292"/>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2:26" s="254" customFormat="1">
      <c r="B93" s="255"/>
      <c r="C93" s="292"/>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2:26" s="254" customFormat="1">
      <c r="B94" s="255"/>
      <c r="C94" s="292"/>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2:26" s="254" customFormat="1">
      <c r="B95" s="255"/>
      <c r="C95" s="292"/>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2:26" s="254" customFormat="1">
      <c r="B96" s="255"/>
      <c r="C96" s="292"/>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2:26" s="254" customFormat="1">
      <c r="B97" s="255"/>
      <c r="C97" s="292"/>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2:26" s="254" customFormat="1">
      <c r="B98" s="255"/>
      <c r="C98" s="292"/>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2:26" s="254" customFormat="1">
      <c r="B99" s="255"/>
      <c r="C99" s="292"/>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2:26" s="254" customFormat="1">
      <c r="B100" s="255"/>
      <c r="C100" s="292"/>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2:26" s="254" customFormat="1">
      <c r="B101" s="255"/>
      <c r="C101" s="292"/>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row r="102" spans="2:26" s="254" customFormat="1">
      <c r="B102" s="255"/>
      <c r="C102" s="292"/>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row>
    <row r="103" spans="2:26" s="254" customFormat="1">
      <c r="B103" s="255"/>
      <c r="C103" s="292"/>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row>
    <row r="104" spans="2:26" s="254" customFormat="1">
      <c r="B104" s="255"/>
      <c r="C104" s="292"/>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row>
    <row r="105" spans="2:26" s="254" customFormat="1">
      <c r="B105" s="255"/>
      <c r="C105" s="292"/>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row>
    <row r="106" spans="2:26" s="254" customFormat="1">
      <c r="B106" s="255"/>
      <c r="C106" s="292"/>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row>
    <row r="107" spans="2:26" s="254" customFormat="1">
      <c r="B107" s="255"/>
      <c r="C107" s="292"/>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row>
    <row r="108" spans="2:26" s="254" customFormat="1">
      <c r="B108" s="255"/>
      <c r="C108" s="292"/>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row>
    <row r="109" spans="2:26" s="254" customFormat="1">
      <c r="B109" s="255"/>
      <c r="C109" s="292"/>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row>
    <row r="110" spans="2:26" s="254" customFormat="1">
      <c r="B110" s="255"/>
      <c r="C110" s="292"/>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row>
    <row r="111" spans="2:26" s="254" customFormat="1">
      <c r="B111" s="255"/>
      <c r="C111" s="292"/>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row>
    <row r="112" spans="2:26" s="254" customFormat="1">
      <c r="B112" s="255"/>
      <c r="C112" s="292"/>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row>
    <row r="113" spans="2:26" s="254" customFormat="1">
      <c r="B113" s="255"/>
      <c r="C113" s="292"/>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row>
    <row r="114" spans="2:26" s="254" customFormat="1">
      <c r="B114" s="255"/>
      <c r="C114" s="292"/>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row>
    <row r="115" spans="2:26" s="254" customFormat="1">
      <c r="B115" s="255"/>
      <c r="C115" s="292"/>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row>
    <row r="116" spans="2:26" s="254" customFormat="1">
      <c r="B116" s="255"/>
      <c r="C116" s="292"/>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row>
    <row r="117" spans="2:26" s="254" customFormat="1">
      <c r="B117" s="255"/>
      <c r="C117" s="292"/>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row>
    <row r="118" spans="2:26" s="254" customFormat="1">
      <c r="B118" s="255"/>
      <c r="C118" s="292"/>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row>
    <row r="119" spans="2:26" s="254" customFormat="1">
      <c r="B119" s="255"/>
      <c r="C119" s="292"/>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row>
    <row r="120" spans="2:26" s="254" customFormat="1">
      <c r="B120" s="255"/>
      <c r="C120" s="292"/>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row>
    <row r="121" spans="2:26" s="254" customFormat="1">
      <c r="B121" s="255"/>
      <c r="C121" s="292"/>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row>
    <row r="122" spans="2:26" s="254" customFormat="1">
      <c r="B122" s="255"/>
      <c r="C122" s="292"/>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row>
    <row r="123" spans="2:26" s="254" customFormat="1">
      <c r="B123" s="255"/>
      <c r="C123" s="292"/>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row>
    <row r="124" spans="2:26" s="254" customFormat="1">
      <c r="B124" s="255"/>
      <c r="C124" s="292"/>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row>
    <row r="125" spans="2:26" s="254" customFormat="1">
      <c r="B125" s="255"/>
      <c r="C125" s="292"/>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row>
    <row r="126" spans="2:26" s="254" customFormat="1">
      <c r="B126" s="255"/>
      <c r="C126" s="292"/>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row>
    <row r="127" spans="2:26" s="254" customFormat="1">
      <c r="B127" s="255"/>
      <c r="C127" s="292"/>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row>
    <row r="128" spans="2:26" s="254" customFormat="1">
      <c r="B128" s="255"/>
      <c r="C128" s="292"/>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row>
    <row r="129" spans="2:26" s="254" customFormat="1">
      <c r="B129" s="255"/>
      <c r="C129" s="292"/>
      <c r="E129" s="255"/>
      <c r="F129" s="255"/>
      <c r="G129" s="255"/>
      <c r="H129" s="255"/>
      <c r="I129" s="255"/>
      <c r="J129" s="255"/>
      <c r="K129" s="255"/>
      <c r="L129" s="255"/>
      <c r="M129" s="255"/>
      <c r="N129" s="255"/>
      <c r="O129" s="255"/>
      <c r="P129" s="255"/>
      <c r="Q129" s="255"/>
      <c r="R129" s="255"/>
      <c r="S129" s="255"/>
      <c r="T129" s="255"/>
      <c r="U129" s="255"/>
      <c r="V129" s="255"/>
      <c r="W129" s="255"/>
      <c r="X129" s="255"/>
      <c r="Y129" s="255"/>
      <c r="Z129" s="255"/>
    </row>
    <row r="130" spans="2:26" s="254" customFormat="1">
      <c r="B130" s="255"/>
      <c r="C130" s="292"/>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row>
    <row r="131" spans="2:26" s="254" customFormat="1">
      <c r="B131" s="255"/>
      <c r="C131" s="292"/>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row>
    <row r="132" spans="2:26" s="254" customFormat="1">
      <c r="B132" s="255"/>
      <c r="C132" s="292"/>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row>
    <row r="133" spans="2:26" s="254" customFormat="1">
      <c r="B133" s="255"/>
      <c r="C133" s="292"/>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row>
    <row r="134" spans="2:26" s="254" customFormat="1">
      <c r="B134" s="255"/>
      <c r="C134" s="292"/>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row>
    <row r="135" spans="2:26" s="254" customFormat="1">
      <c r="B135" s="255"/>
      <c r="C135" s="292"/>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row>
    <row r="136" spans="2:26" s="254" customFormat="1">
      <c r="B136" s="255"/>
      <c r="C136" s="292"/>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row>
    <row r="137" spans="2:26" s="254" customFormat="1">
      <c r="B137" s="255"/>
      <c r="C137" s="292"/>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row>
    <row r="138" spans="2:26" s="254" customFormat="1">
      <c r="B138" s="255"/>
      <c r="C138" s="292"/>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row>
    <row r="139" spans="2:26" s="254" customFormat="1">
      <c r="B139" s="255"/>
      <c r="C139" s="292"/>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row>
    <row r="140" spans="2:26" s="254" customFormat="1">
      <c r="B140" s="255"/>
      <c r="C140" s="292"/>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row>
    <row r="141" spans="2:26" s="254" customFormat="1">
      <c r="B141" s="255"/>
      <c r="C141" s="292"/>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row>
    <row r="142" spans="2:26" s="254" customFormat="1">
      <c r="B142" s="255"/>
      <c r="C142" s="292"/>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row>
    <row r="143" spans="2:26" s="254" customFormat="1">
      <c r="B143" s="255"/>
      <c r="C143" s="292"/>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row>
    <row r="144" spans="2:26" s="254" customFormat="1">
      <c r="B144" s="255"/>
      <c r="C144" s="292"/>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row>
    <row r="145" spans="2:26" s="254" customFormat="1">
      <c r="B145" s="255"/>
      <c r="C145" s="292"/>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row>
    <row r="146" spans="2:26" s="254" customFormat="1">
      <c r="B146" s="255"/>
      <c r="C146" s="292"/>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row>
    <row r="147" spans="2:26" s="254" customFormat="1">
      <c r="B147" s="255"/>
      <c r="C147" s="292"/>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row>
    <row r="148" spans="2:26" s="254" customFormat="1">
      <c r="B148" s="255"/>
      <c r="C148" s="292"/>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row>
    <row r="149" spans="2:26" s="254" customFormat="1">
      <c r="B149" s="255"/>
      <c r="C149" s="292"/>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row>
    <row r="150" spans="2:26" s="254" customFormat="1">
      <c r="B150" s="255"/>
      <c r="C150" s="292"/>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row>
    <row r="151" spans="2:26" s="254" customFormat="1">
      <c r="B151" s="255"/>
      <c r="C151" s="292"/>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row>
    <row r="152" spans="2:26" s="254" customFormat="1">
      <c r="B152" s="255"/>
      <c r="C152" s="292"/>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row>
    <row r="153" spans="2:26" s="254" customFormat="1">
      <c r="B153" s="255"/>
      <c r="C153" s="292"/>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row>
    <row r="154" spans="2:26" s="254" customFormat="1">
      <c r="B154" s="255"/>
      <c r="C154" s="292"/>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row>
    <row r="155" spans="2:26" s="254" customFormat="1">
      <c r="B155" s="255"/>
      <c r="C155" s="292"/>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row>
    <row r="156" spans="2:26" s="254" customFormat="1">
      <c r="B156" s="255"/>
      <c r="C156" s="292"/>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row>
    <row r="157" spans="2:26" s="254" customFormat="1">
      <c r="B157" s="255"/>
      <c r="C157" s="292"/>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row>
    <row r="158" spans="2:26" s="254" customFormat="1">
      <c r="B158" s="255"/>
      <c r="C158" s="292"/>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row>
    <row r="159" spans="2:26" s="254" customFormat="1">
      <c r="B159" s="255"/>
      <c r="C159" s="292"/>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row>
    <row r="160" spans="2:26" s="254" customFormat="1">
      <c r="B160" s="255"/>
      <c r="C160" s="292"/>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row>
    <row r="161" spans="2:26" s="254" customFormat="1">
      <c r="B161" s="255"/>
      <c r="C161" s="292"/>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row>
    <row r="162" spans="2:26" s="254" customFormat="1">
      <c r="B162" s="255"/>
      <c r="C162" s="292"/>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row>
    <row r="163" spans="2:26" s="254" customFormat="1">
      <c r="B163" s="255"/>
      <c r="C163" s="292"/>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row>
    <row r="164" spans="2:26" s="254" customFormat="1">
      <c r="B164" s="255"/>
      <c r="C164" s="292"/>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row>
    <row r="165" spans="2:26" s="254" customFormat="1">
      <c r="B165" s="255"/>
      <c r="C165" s="292"/>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row>
    <row r="166" spans="2:26" s="254" customFormat="1">
      <c r="B166" s="255"/>
      <c r="C166" s="292"/>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row>
    <row r="167" spans="2:26" s="254" customFormat="1">
      <c r="B167" s="255"/>
      <c r="C167" s="292"/>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row>
    <row r="168" spans="2:26" s="254" customFormat="1">
      <c r="B168" s="255"/>
      <c r="C168" s="292"/>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row>
    <row r="169" spans="2:26" s="254" customFormat="1">
      <c r="B169" s="255"/>
      <c r="C169" s="292"/>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row>
    <row r="170" spans="2:26" s="254" customFormat="1">
      <c r="B170" s="255"/>
      <c r="C170" s="292"/>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row>
    <row r="171" spans="2:26" s="254" customFormat="1">
      <c r="B171" s="255"/>
      <c r="C171" s="292"/>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row>
    <row r="172" spans="2:26" s="254" customFormat="1">
      <c r="B172" s="255"/>
      <c r="C172" s="292"/>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row>
    <row r="173" spans="2:26" s="254" customFormat="1">
      <c r="B173" s="255"/>
      <c r="C173" s="292"/>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row>
    <row r="174" spans="2:26" s="254" customFormat="1">
      <c r="B174" s="255"/>
      <c r="C174" s="292"/>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row>
    <row r="175" spans="2:26" s="254" customFormat="1">
      <c r="B175" s="255"/>
      <c r="C175" s="292"/>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row>
    <row r="176" spans="2:26" s="254" customFormat="1">
      <c r="B176" s="255"/>
      <c r="C176" s="292"/>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row>
    <row r="177" spans="2:26" s="254" customFormat="1">
      <c r="B177" s="255"/>
      <c r="C177" s="292"/>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row>
    <row r="178" spans="2:26" s="254" customFormat="1">
      <c r="B178" s="255"/>
      <c r="C178" s="292"/>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row>
    <row r="179" spans="2:26" s="254" customFormat="1">
      <c r="B179" s="255"/>
      <c r="C179" s="292"/>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row>
    <row r="180" spans="2:26" s="254" customFormat="1">
      <c r="B180" s="255"/>
      <c r="C180" s="292"/>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row>
    <row r="181" spans="2:26" s="254" customFormat="1">
      <c r="B181" s="255"/>
      <c r="C181" s="292"/>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row>
    <row r="182" spans="2:26" s="254" customFormat="1">
      <c r="B182" s="255"/>
      <c r="C182" s="292"/>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row>
    <row r="183" spans="2:26" s="254" customFormat="1">
      <c r="B183" s="255"/>
      <c r="C183" s="292"/>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row>
    <row r="184" spans="2:26" s="254" customFormat="1">
      <c r="B184" s="255"/>
      <c r="C184" s="292"/>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row>
    <row r="185" spans="2:26" s="254" customFormat="1">
      <c r="B185" s="255"/>
      <c r="C185" s="292"/>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row>
    <row r="186" spans="2:26" s="254" customFormat="1">
      <c r="B186" s="255"/>
      <c r="C186" s="292"/>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row>
    <row r="187" spans="2:26" s="254" customFormat="1">
      <c r="B187" s="255"/>
      <c r="C187" s="292"/>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row>
    <row r="188" spans="2:26" s="254" customFormat="1">
      <c r="B188" s="255"/>
      <c r="C188" s="292"/>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row>
    <row r="189" spans="2:26" s="254" customFormat="1">
      <c r="B189" s="255"/>
      <c r="C189" s="292"/>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row>
    <row r="190" spans="2:26" s="254" customFormat="1">
      <c r="B190" s="255"/>
      <c r="C190" s="292"/>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row>
    <row r="191" spans="2:26" s="254" customFormat="1">
      <c r="B191" s="255"/>
      <c r="C191" s="292"/>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row>
    <row r="192" spans="2:26" s="254" customFormat="1">
      <c r="B192" s="255"/>
      <c r="C192" s="292"/>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row>
    <row r="193" spans="2:26" s="254" customFormat="1">
      <c r="B193" s="255"/>
      <c r="C193" s="292"/>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row>
    <row r="194" spans="2:26" s="254" customFormat="1">
      <c r="B194" s="255"/>
      <c r="C194" s="292"/>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row>
    <row r="195" spans="2:26" s="254" customFormat="1">
      <c r="B195" s="255"/>
      <c r="C195" s="292"/>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row>
    <row r="196" spans="2:26" s="254" customFormat="1">
      <c r="B196" s="255"/>
      <c r="C196" s="292"/>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row>
    <row r="197" spans="2:26" s="254" customFormat="1">
      <c r="B197" s="255"/>
      <c r="C197" s="292"/>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row>
    <row r="198" spans="2:26" s="254" customFormat="1">
      <c r="B198" s="255"/>
      <c r="C198" s="292"/>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row>
    <row r="199" spans="2:26" s="254" customFormat="1">
      <c r="B199" s="255"/>
      <c r="C199" s="292"/>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row>
    <row r="200" spans="2:26" s="254" customFormat="1">
      <c r="B200" s="255"/>
      <c r="C200" s="292"/>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row>
    <row r="201" spans="2:26" s="254" customFormat="1">
      <c r="B201" s="255"/>
      <c r="C201" s="292"/>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row>
    <row r="202" spans="2:26" s="254" customFormat="1">
      <c r="B202" s="255"/>
      <c r="C202" s="292"/>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row>
    <row r="203" spans="2:26" s="254" customFormat="1">
      <c r="B203" s="255"/>
      <c r="C203" s="292"/>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row>
    <row r="204" spans="2:26" s="254" customFormat="1">
      <c r="B204" s="255"/>
      <c r="C204" s="292"/>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row>
    <row r="205" spans="2:26" s="254" customFormat="1">
      <c r="B205" s="255"/>
      <c r="C205" s="292"/>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row>
    <row r="206" spans="2:26" s="254" customFormat="1">
      <c r="B206" s="255"/>
      <c r="C206" s="292"/>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row>
    <row r="207" spans="2:26" s="254" customFormat="1">
      <c r="B207" s="255"/>
      <c r="C207" s="292"/>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row>
    <row r="208" spans="2:26" s="254" customFormat="1">
      <c r="B208" s="255"/>
      <c r="C208" s="292"/>
      <c r="E208" s="255"/>
      <c r="F208" s="255"/>
      <c r="G208" s="255"/>
      <c r="H208" s="255"/>
      <c r="I208" s="255"/>
      <c r="J208" s="255"/>
      <c r="K208" s="255"/>
      <c r="L208" s="255"/>
      <c r="M208" s="255"/>
      <c r="N208" s="255"/>
      <c r="O208" s="255"/>
      <c r="P208" s="255"/>
      <c r="Q208" s="255"/>
      <c r="R208" s="255"/>
      <c r="S208" s="255"/>
      <c r="T208" s="255"/>
      <c r="U208" s="255"/>
      <c r="V208" s="255"/>
      <c r="W208" s="255"/>
      <c r="X208" s="255"/>
      <c r="Y208" s="255"/>
      <c r="Z208" s="255"/>
    </row>
    <row r="209" spans="2:26" s="254" customFormat="1">
      <c r="B209" s="255"/>
      <c r="C209" s="292"/>
      <c r="E209" s="255"/>
      <c r="F209" s="255"/>
      <c r="G209" s="255"/>
      <c r="H209" s="255"/>
      <c r="I209" s="255"/>
      <c r="J209" s="255"/>
      <c r="K209" s="255"/>
      <c r="L209" s="255"/>
      <c r="M209" s="255"/>
      <c r="N209" s="255"/>
      <c r="O209" s="255"/>
      <c r="P209" s="255"/>
      <c r="Q209" s="255"/>
      <c r="R209" s="255"/>
      <c r="S209" s="255"/>
      <c r="T209" s="255"/>
      <c r="U209" s="255"/>
      <c r="V209" s="255"/>
      <c r="W209" s="255"/>
      <c r="X209" s="255"/>
      <c r="Y209" s="255"/>
      <c r="Z209" s="255"/>
    </row>
    <row r="210" spans="2:26" s="254" customFormat="1">
      <c r="B210" s="255"/>
      <c r="C210" s="292"/>
      <c r="E210" s="255"/>
      <c r="F210" s="255"/>
      <c r="G210" s="255"/>
      <c r="H210" s="255"/>
      <c r="I210" s="255"/>
      <c r="J210" s="255"/>
      <c r="K210" s="255"/>
      <c r="L210" s="255"/>
      <c r="M210" s="255"/>
      <c r="N210" s="255"/>
      <c r="O210" s="255"/>
      <c r="P210" s="255"/>
      <c r="Q210" s="255"/>
      <c r="R210" s="255"/>
      <c r="S210" s="255"/>
      <c r="T210" s="255"/>
      <c r="U210" s="255"/>
      <c r="V210" s="255"/>
      <c r="W210" s="255"/>
      <c r="X210" s="255"/>
      <c r="Y210" s="255"/>
      <c r="Z210" s="255"/>
    </row>
    <row r="211" spans="2:26" s="254" customFormat="1">
      <c r="B211" s="255"/>
      <c r="C211" s="292"/>
      <c r="E211" s="255"/>
      <c r="F211" s="255"/>
      <c r="G211" s="255"/>
      <c r="H211" s="255"/>
      <c r="I211" s="255"/>
      <c r="J211" s="255"/>
      <c r="K211" s="255"/>
      <c r="L211" s="255"/>
      <c r="M211" s="255"/>
      <c r="N211" s="255"/>
      <c r="O211" s="255"/>
      <c r="P211" s="255"/>
      <c r="Q211" s="255"/>
      <c r="R211" s="255"/>
      <c r="S211" s="255"/>
      <c r="T211" s="255"/>
      <c r="U211" s="255"/>
      <c r="V211" s="255"/>
      <c r="W211" s="255"/>
      <c r="X211" s="255"/>
      <c r="Y211" s="255"/>
      <c r="Z211" s="255"/>
    </row>
    <row r="212" spans="2:26" s="254" customFormat="1">
      <c r="B212" s="255"/>
      <c r="C212" s="292"/>
      <c r="E212" s="255"/>
      <c r="F212" s="255"/>
      <c r="G212" s="255"/>
      <c r="H212" s="255"/>
      <c r="I212" s="255"/>
      <c r="J212" s="255"/>
      <c r="K212" s="255"/>
      <c r="L212" s="255"/>
      <c r="M212" s="255"/>
      <c r="N212" s="255"/>
      <c r="O212" s="255"/>
      <c r="P212" s="255"/>
      <c r="Q212" s="255"/>
      <c r="R212" s="255"/>
      <c r="S212" s="255"/>
      <c r="T212" s="255"/>
      <c r="U212" s="255"/>
      <c r="V212" s="255"/>
      <c r="W212" s="255"/>
      <c r="X212" s="255"/>
      <c r="Y212" s="255"/>
      <c r="Z212" s="255"/>
    </row>
    <row r="213" spans="2:26" s="254" customFormat="1">
      <c r="B213" s="255"/>
      <c r="C213" s="292"/>
      <c r="E213" s="255"/>
      <c r="F213" s="255"/>
      <c r="G213" s="255"/>
      <c r="H213" s="255"/>
      <c r="I213" s="255"/>
      <c r="J213" s="255"/>
      <c r="K213" s="255"/>
      <c r="L213" s="255"/>
      <c r="M213" s="255"/>
      <c r="N213" s="255"/>
      <c r="O213" s="255"/>
      <c r="P213" s="255"/>
      <c r="Q213" s="255"/>
      <c r="R213" s="255"/>
      <c r="S213" s="255"/>
      <c r="T213" s="255"/>
      <c r="U213" s="255"/>
      <c r="V213" s="255"/>
      <c r="W213" s="255"/>
      <c r="X213" s="255"/>
      <c r="Y213" s="255"/>
      <c r="Z213" s="255"/>
    </row>
    <row r="214" spans="2:26" s="254" customFormat="1">
      <c r="B214" s="255"/>
      <c r="C214" s="292"/>
      <c r="E214" s="255"/>
      <c r="F214" s="255"/>
      <c r="G214" s="255"/>
      <c r="H214" s="255"/>
      <c r="I214" s="255"/>
      <c r="J214" s="255"/>
      <c r="K214" s="255"/>
      <c r="L214" s="255"/>
      <c r="M214" s="255"/>
      <c r="N214" s="255"/>
      <c r="O214" s="255"/>
      <c r="P214" s="255"/>
      <c r="Q214" s="255"/>
      <c r="R214" s="255"/>
      <c r="S214" s="255"/>
      <c r="T214" s="255"/>
      <c r="U214" s="255"/>
      <c r="V214" s="255"/>
      <c r="W214" s="255"/>
      <c r="X214" s="255"/>
      <c r="Y214" s="255"/>
      <c r="Z214" s="255"/>
    </row>
    <row r="215" spans="2:26" s="254" customFormat="1">
      <c r="B215" s="255"/>
      <c r="C215" s="292"/>
      <c r="E215" s="255"/>
      <c r="F215" s="255"/>
      <c r="G215" s="255"/>
      <c r="H215" s="255"/>
      <c r="I215" s="255"/>
      <c r="J215" s="255"/>
      <c r="K215" s="255"/>
      <c r="L215" s="255"/>
      <c r="M215" s="255"/>
      <c r="N215" s="255"/>
      <c r="O215" s="255"/>
      <c r="P215" s="255"/>
      <c r="Q215" s="255"/>
      <c r="R215" s="255"/>
      <c r="S215" s="255"/>
      <c r="T215" s="255"/>
      <c r="U215" s="255"/>
      <c r="V215" s="255"/>
      <c r="W215" s="255"/>
      <c r="X215" s="255"/>
      <c r="Y215" s="255"/>
      <c r="Z215" s="255"/>
    </row>
    <row r="216" spans="2:26" s="254" customFormat="1">
      <c r="B216" s="255"/>
      <c r="C216" s="292"/>
      <c r="E216" s="255"/>
      <c r="F216" s="255"/>
      <c r="G216" s="255"/>
      <c r="H216" s="255"/>
      <c r="I216" s="255"/>
      <c r="J216" s="255"/>
      <c r="K216" s="255"/>
      <c r="L216" s="255"/>
      <c r="M216" s="255"/>
      <c r="N216" s="255"/>
      <c r="O216" s="255"/>
      <c r="P216" s="255"/>
      <c r="Q216" s="255"/>
      <c r="R216" s="255"/>
      <c r="S216" s="255"/>
      <c r="T216" s="255"/>
      <c r="U216" s="255"/>
      <c r="V216" s="255"/>
      <c r="W216" s="255"/>
      <c r="X216" s="255"/>
      <c r="Y216" s="255"/>
      <c r="Z216" s="255"/>
    </row>
    <row r="217" spans="2:26" s="254" customFormat="1">
      <c r="B217" s="255"/>
      <c r="C217" s="292"/>
      <c r="E217" s="255"/>
      <c r="F217" s="255"/>
      <c r="G217" s="255"/>
      <c r="H217" s="255"/>
      <c r="I217" s="255"/>
      <c r="J217" s="255"/>
      <c r="K217" s="255"/>
      <c r="L217" s="255"/>
      <c r="M217" s="255"/>
      <c r="N217" s="255"/>
      <c r="O217" s="255"/>
      <c r="P217" s="255"/>
      <c r="Q217" s="255"/>
      <c r="R217" s="255"/>
      <c r="S217" s="255"/>
      <c r="T217" s="255"/>
      <c r="U217" s="255"/>
      <c r="V217" s="255"/>
      <c r="W217" s="255"/>
      <c r="X217" s="255"/>
      <c r="Y217" s="255"/>
      <c r="Z217" s="255"/>
    </row>
    <row r="218" spans="2:26" s="254" customFormat="1">
      <c r="B218" s="255"/>
      <c r="C218" s="292"/>
      <c r="E218" s="255"/>
      <c r="F218" s="255"/>
      <c r="G218" s="255"/>
      <c r="H218" s="255"/>
      <c r="I218" s="255"/>
      <c r="J218" s="255"/>
      <c r="K218" s="255"/>
      <c r="L218" s="255"/>
      <c r="M218" s="255"/>
      <c r="N218" s="255"/>
      <c r="O218" s="255"/>
      <c r="P218" s="255"/>
      <c r="Q218" s="255"/>
      <c r="R218" s="255"/>
      <c r="S218" s="255"/>
      <c r="T218" s="255"/>
      <c r="U218" s="255"/>
      <c r="V218" s="255"/>
      <c r="W218" s="255"/>
      <c r="X218" s="255"/>
      <c r="Y218" s="255"/>
      <c r="Z218" s="255"/>
    </row>
    <row r="219" spans="2:26" s="254" customFormat="1">
      <c r="B219" s="255"/>
      <c r="C219" s="292"/>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row>
    <row r="220" spans="2:26" s="254" customFormat="1">
      <c r="B220" s="255"/>
      <c r="C220" s="292"/>
      <c r="E220" s="255"/>
      <c r="F220" s="255"/>
      <c r="G220" s="255"/>
      <c r="H220" s="255"/>
      <c r="I220" s="255"/>
      <c r="J220" s="255"/>
      <c r="K220" s="255"/>
      <c r="L220" s="255"/>
      <c r="M220" s="255"/>
      <c r="N220" s="255"/>
      <c r="O220" s="255"/>
      <c r="P220" s="255"/>
      <c r="Q220" s="255"/>
      <c r="R220" s="255"/>
      <c r="S220" s="255"/>
      <c r="T220" s="255"/>
      <c r="U220" s="255"/>
      <c r="V220" s="255"/>
      <c r="W220" s="255"/>
      <c r="X220" s="255"/>
      <c r="Y220" s="255"/>
      <c r="Z220" s="255"/>
    </row>
    <row r="221" spans="2:26" s="254" customFormat="1">
      <c r="B221" s="255"/>
      <c r="C221" s="292"/>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row>
    <row r="222" spans="2:26" s="254" customFormat="1">
      <c r="B222" s="255"/>
      <c r="C222" s="292"/>
      <c r="E222" s="255"/>
      <c r="F222" s="255"/>
      <c r="G222" s="255"/>
      <c r="H222" s="255"/>
      <c r="I222" s="255"/>
      <c r="J222" s="255"/>
      <c r="K222" s="255"/>
      <c r="L222" s="255"/>
      <c r="M222" s="255"/>
      <c r="N222" s="255"/>
      <c r="O222" s="255"/>
      <c r="P222" s="255"/>
      <c r="Q222" s="255"/>
      <c r="R222" s="255"/>
      <c r="S222" s="255"/>
      <c r="T222" s="255"/>
      <c r="U222" s="255"/>
      <c r="V222" s="255"/>
      <c r="W222" s="255"/>
      <c r="X222" s="255"/>
      <c r="Y222" s="255"/>
      <c r="Z222" s="255"/>
    </row>
    <row r="223" spans="2:26" s="254" customFormat="1">
      <c r="B223" s="255"/>
      <c r="C223" s="292"/>
      <c r="E223" s="255"/>
      <c r="F223" s="255"/>
      <c r="G223" s="255"/>
      <c r="H223" s="255"/>
      <c r="I223" s="255"/>
      <c r="J223" s="255"/>
      <c r="K223" s="255"/>
      <c r="L223" s="255"/>
      <c r="M223" s="255"/>
      <c r="N223" s="255"/>
      <c r="O223" s="255"/>
      <c r="P223" s="255"/>
      <c r="Q223" s="255"/>
      <c r="R223" s="255"/>
      <c r="S223" s="255"/>
      <c r="T223" s="255"/>
      <c r="U223" s="255"/>
      <c r="V223" s="255"/>
      <c r="W223" s="255"/>
      <c r="X223" s="255"/>
      <c r="Y223" s="255"/>
      <c r="Z223" s="255"/>
    </row>
    <row r="224" spans="2:26" s="254" customFormat="1">
      <c r="B224" s="255"/>
      <c r="C224" s="292"/>
      <c r="E224" s="255"/>
      <c r="F224" s="255"/>
      <c r="G224" s="255"/>
      <c r="H224" s="255"/>
      <c r="I224" s="255"/>
      <c r="J224" s="255"/>
      <c r="K224" s="255"/>
      <c r="L224" s="255"/>
      <c r="M224" s="255"/>
      <c r="N224" s="255"/>
      <c r="O224" s="255"/>
      <c r="P224" s="255"/>
      <c r="Q224" s="255"/>
      <c r="R224" s="255"/>
      <c r="S224" s="255"/>
      <c r="T224" s="255"/>
      <c r="U224" s="255"/>
      <c r="V224" s="255"/>
      <c r="W224" s="255"/>
      <c r="X224" s="255"/>
      <c r="Y224" s="255"/>
      <c r="Z224" s="255"/>
    </row>
    <row r="225" spans="2:26" s="254" customFormat="1">
      <c r="B225" s="255"/>
      <c r="C225" s="292"/>
      <c r="E225" s="255"/>
      <c r="F225" s="255"/>
      <c r="G225" s="255"/>
      <c r="H225" s="255"/>
      <c r="I225" s="255"/>
      <c r="J225" s="255"/>
      <c r="K225" s="255"/>
      <c r="L225" s="255"/>
      <c r="M225" s="255"/>
      <c r="N225" s="255"/>
      <c r="O225" s="255"/>
      <c r="P225" s="255"/>
      <c r="Q225" s="255"/>
      <c r="R225" s="255"/>
      <c r="S225" s="255"/>
      <c r="T225" s="255"/>
      <c r="U225" s="255"/>
      <c r="V225" s="255"/>
      <c r="W225" s="255"/>
      <c r="X225" s="255"/>
      <c r="Y225" s="255"/>
      <c r="Z225" s="255"/>
    </row>
    <row r="226" spans="2:26" s="254" customFormat="1">
      <c r="B226" s="255"/>
      <c r="C226" s="292"/>
      <c r="E226" s="255"/>
      <c r="F226" s="255"/>
      <c r="G226" s="255"/>
      <c r="H226" s="255"/>
      <c r="I226" s="255"/>
      <c r="J226" s="255"/>
      <c r="K226" s="255"/>
      <c r="L226" s="255"/>
      <c r="M226" s="255"/>
      <c r="N226" s="255"/>
      <c r="O226" s="255"/>
      <c r="P226" s="255"/>
      <c r="Q226" s="255"/>
      <c r="R226" s="255"/>
      <c r="S226" s="255"/>
      <c r="T226" s="255"/>
      <c r="U226" s="255"/>
      <c r="V226" s="255"/>
      <c r="W226" s="255"/>
      <c r="X226" s="255"/>
      <c r="Y226" s="255"/>
      <c r="Z226" s="255"/>
    </row>
    <row r="227" spans="2:26" s="254" customFormat="1">
      <c r="B227" s="255"/>
      <c r="C227" s="292"/>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row>
    <row r="228" spans="2:26" s="254" customFormat="1">
      <c r="B228" s="255"/>
      <c r="C228" s="292"/>
      <c r="E228" s="255"/>
      <c r="F228" s="255"/>
      <c r="G228" s="255"/>
      <c r="H228" s="255"/>
      <c r="I228" s="255"/>
      <c r="J228" s="255"/>
      <c r="K228" s="255"/>
      <c r="L228" s="255"/>
      <c r="M228" s="255"/>
      <c r="N228" s="255"/>
      <c r="O228" s="255"/>
      <c r="P228" s="255"/>
      <c r="Q228" s="255"/>
      <c r="R228" s="255"/>
      <c r="S228" s="255"/>
      <c r="T228" s="255"/>
      <c r="U228" s="255"/>
      <c r="V228" s="255"/>
      <c r="W228" s="255"/>
      <c r="X228" s="255"/>
      <c r="Y228" s="255"/>
      <c r="Z228" s="255"/>
    </row>
    <row r="229" spans="2:26" s="254" customFormat="1">
      <c r="B229" s="255"/>
      <c r="C229" s="292"/>
      <c r="E229" s="255"/>
      <c r="F229" s="255"/>
      <c r="G229" s="255"/>
      <c r="H229" s="255"/>
      <c r="I229" s="255"/>
      <c r="J229" s="255"/>
      <c r="K229" s="255"/>
      <c r="L229" s="255"/>
      <c r="M229" s="255"/>
      <c r="N229" s="255"/>
      <c r="O229" s="255"/>
      <c r="P229" s="255"/>
      <c r="Q229" s="255"/>
      <c r="R229" s="255"/>
      <c r="S229" s="255"/>
      <c r="T229" s="255"/>
      <c r="U229" s="255"/>
      <c r="V229" s="255"/>
      <c r="W229" s="255"/>
      <c r="X229" s="255"/>
      <c r="Y229" s="255"/>
      <c r="Z229" s="255"/>
    </row>
    <row r="230" spans="2:26" s="254" customFormat="1">
      <c r="B230" s="255"/>
      <c r="C230" s="292"/>
      <c r="E230" s="255"/>
      <c r="F230" s="255"/>
      <c r="G230" s="255"/>
      <c r="H230" s="255"/>
      <c r="I230" s="255"/>
      <c r="J230" s="255"/>
      <c r="K230" s="255"/>
      <c r="L230" s="255"/>
      <c r="M230" s="255"/>
      <c r="N230" s="255"/>
      <c r="O230" s="255"/>
      <c r="P230" s="255"/>
      <c r="Q230" s="255"/>
      <c r="R230" s="255"/>
      <c r="S230" s="255"/>
      <c r="T230" s="255"/>
      <c r="U230" s="255"/>
      <c r="V230" s="255"/>
      <c r="W230" s="255"/>
      <c r="X230" s="255"/>
      <c r="Y230" s="255"/>
      <c r="Z230" s="255"/>
    </row>
    <row r="231" spans="2:26" s="254" customFormat="1">
      <c r="B231" s="255"/>
      <c r="C231" s="292"/>
      <c r="E231" s="255"/>
      <c r="F231" s="255"/>
      <c r="G231" s="255"/>
      <c r="H231" s="255"/>
      <c r="I231" s="255"/>
      <c r="J231" s="255"/>
      <c r="K231" s="255"/>
      <c r="L231" s="255"/>
      <c r="M231" s="255"/>
      <c r="N231" s="255"/>
      <c r="O231" s="255"/>
      <c r="P231" s="255"/>
      <c r="Q231" s="255"/>
      <c r="R231" s="255"/>
      <c r="S231" s="255"/>
      <c r="T231" s="255"/>
      <c r="U231" s="255"/>
      <c r="V231" s="255"/>
      <c r="W231" s="255"/>
      <c r="X231" s="255"/>
      <c r="Y231" s="255"/>
      <c r="Z231" s="255"/>
    </row>
    <row r="232" spans="2:26" s="254" customFormat="1">
      <c r="B232" s="255"/>
      <c r="C232" s="292"/>
      <c r="E232" s="255"/>
      <c r="F232" s="255"/>
      <c r="G232" s="255"/>
      <c r="H232" s="255"/>
      <c r="I232" s="255"/>
      <c r="J232" s="255"/>
      <c r="K232" s="255"/>
      <c r="L232" s="255"/>
      <c r="M232" s="255"/>
      <c r="N232" s="255"/>
      <c r="O232" s="255"/>
      <c r="P232" s="255"/>
      <c r="Q232" s="255"/>
      <c r="R232" s="255"/>
      <c r="S232" s="255"/>
      <c r="T232" s="255"/>
      <c r="U232" s="255"/>
      <c r="V232" s="255"/>
      <c r="W232" s="255"/>
      <c r="X232" s="255"/>
      <c r="Y232" s="255"/>
      <c r="Z232" s="255"/>
    </row>
    <row r="233" spans="2:26" s="254" customFormat="1">
      <c r="B233" s="255"/>
      <c r="C233" s="292"/>
      <c r="E233" s="255"/>
      <c r="F233" s="255"/>
      <c r="G233" s="255"/>
      <c r="H233" s="255"/>
      <c r="I233" s="255"/>
      <c r="J233" s="255"/>
      <c r="K233" s="255"/>
      <c r="L233" s="255"/>
      <c r="M233" s="255"/>
      <c r="N233" s="255"/>
      <c r="O233" s="255"/>
      <c r="P233" s="255"/>
      <c r="Q233" s="255"/>
      <c r="R233" s="255"/>
      <c r="S233" s="255"/>
      <c r="T233" s="255"/>
      <c r="U233" s="255"/>
      <c r="V233" s="255"/>
      <c r="W233" s="255"/>
      <c r="X233" s="255"/>
      <c r="Y233" s="255"/>
      <c r="Z233" s="255"/>
    </row>
    <row r="234" spans="2:26" s="254" customFormat="1">
      <c r="B234" s="255"/>
      <c r="C234" s="292"/>
      <c r="E234" s="255"/>
      <c r="F234" s="255"/>
      <c r="G234" s="255"/>
      <c r="H234" s="255"/>
      <c r="I234" s="255"/>
      <c r="J234" s="255"/>
      <c r="K234" s="255"/>
      <c r="L234" s="255"/>
      <c r="M234" s="255"/>
      <c r="N234" s="255"/>
      <c r="O234" s="255"/>
      <c r="P234" s="255"/>
      <c r="Q234" s="255"/>
      <c r="R234" s="255"/>
      <c r="S234" s="255"/>
      <c r="T234" s="255"/>
      <c r="U234" s="255"/>
      <c r="V234" s="255"/>
      <c r="W234" s="255"/>
      <c r="X234" s="255"/>
      <c r="Y234" s="255"/>
      <c r="Z234" s="255"/>
    </row>
    <row r="235" spans="2:26" s="254" customFormat="1">
      <c r="B235" s="255"/>
      <c r="C235" s="292"/>
      <c r="E235" s="255"/>
      <c r="F235" s="255"/>
      <c r="G235" s="255"/>
      <c r="H235" s="255"/>
      <c r="I235" s="255"/>
      <c r="J235" s="255"/>
      <c r="K235" s="255"/>
      <c r="L235" s="255"/>
      <c r="M235" s="255"/>
      <c r="N235" s="255"/>
      <c r="O235" s="255"/>
      <c r="P235" s="255"/>
      <c r="Q235" s="255"/>
      <c r="R235" s="255"/>
      <c r="S235" s="255"/>
      <c r="T235" s="255"/>
      <c r="U235" s="255"/>
      <c r="V235" s="255"/>
      <c r="W235" s="255"/>
      <c r="X235" s="255"/>
      <c r="Y235" s="255"/>
      <c r="Z235" s="255"/>
    </row>
    <row r="236" spans="2:26" s="254" customFormat="1">
      <c r="B236" s="255"/>
      <c r="C236" s="292"/>
      <c r="E236" s="255"/>
      <c r="F236" s="255"/>
      <c r="G236" s="255"/>
      <c r="H236" s="255"/>
      <c r="I236" s="255"/>
      <c r="J236" s="255"/>
      <c r="K236" s="255"/>
      <c r="L236" s="255"/>
      <c r="M236" s="255"/>
      <c r="N236" s="255"/>
      <c r="O236" s="255"/>
      <c r="P236" s="255"/>
      <c r="Q236" s="255"/>
      <c r="R236" s="255"/>
      <c r="S236" s="255"/>
      <c r="T236" s="255"/>
      <c r="U236" s="255"/>
      <c r="V236" s="255"/>
      <c r="W236" s="255"/>
      <c r="X236" s="255"/>
      <c r="Y236" s="255"/>
      <c r="Z236" s="255"/>
    </row>
    <row r="237" spans="2:26" s="254" customFormat="1">
      <c r="B237" s="255"/>
      <c r="C237" s="292"/>
      <c r="E237" s="255"/>
      <c r="F237" s="255"/>
      <c r="G237" s="255"/>
      <c r="H237" s="255"/>
      <c r="I237" s="255"/>
      <c r="J237" s="255"/>
      <c r="K237" s="255"/>
      <c r="L237" s="255"/>
      <c r="M237" s="255"/>
      <c r="N237" s="255"/>
      <c r="O237" s="255"/>
      <c r="P237" s="255"/>
      <c r="Q237" s="255"/>
      <c r="R237" s="255"/>
      <c r="S237" s="255"/>
      <c r="T237" s="255"/>
      <c r="U237" s="255"/>
      <c r="V237" s="255"/>
      <c r="W237" s="255"/>
      <c r="X237" s="255"/>
      <c r="Y237" s="255"/>
      <c r="Z237" s="255"/>
    </row>
    <row r="238" spans="2:26" s="254" customFormat="1">
      <c r="B238" s="255"/>
      <c r="C238" s="292"/>
      <c r="E238" s="255"/>
      <c r="F238" s="255"/>
      <c r="G238" s="255"/>
      <c r="H238" s="255"/>
      <c r="I238" s="255"/>
      <c r="J238" s="255"/>
      <c r="K238" s="255"/>
      <c r="L238" s="255"/>
      <c r="M238" s="255"/>
      <c r="N238" s="255"/>
      <c r="O238" s="255"/>
      <c r="P238" s="255"/>
      <c r="Q238" s="255"/>
      <c r="R238" s="255"/>
      <c r="S238" s="255"/>
      <c r="T238" s="255"/>
      <c r="U238" s="255"/>
      <c r="V238" s="255"/>
      <c r="W238" s="255"/>
      <c r="X238" s="255"/>
      <c r="Y238" s="255"/>
      <c r="Z238" s="255"/>
    </row>
    <row r="239" spans="2:26" s="254" customFormat="1">
      <c r="B239" s="255"/>
      <c r="C239" s="292"/>
      <c r="E239" s="255"/>
      <c r="F239" s="255"/>
      <c r="G239" s="255"/>
      <c r="H239" s="255"/>
      <c r="I239" s="255"/>
      <c r="J239" s="255"/>
      <c r="K239" s="255"/>
      <c r="L239" s="255"/>
      <c r="M239" s="255"/>
      <c r="N239" s="255"/>
      <c r="O239" s="255"/>
      <c r="P239" s="255"/>
      <c r="Q239" s="255"/>
      <c r="R239" s="255"/>
      <c r="S239" s="255"/>
      <c r="T239" s="255"/>
      <c r="U239" s="255"/>
      <c r="V239" s="255"/>
      <c r="W239" s="255"/>
      <c r="X239" s="255"/>
      <c r="Y239" s="255"/>
      <c r="Z239" s="255"/>
    </row>
    <row r="240" spans="2:26" s="254" customFormat="1">
      <c r="B240" s="255"/>
      <c r="C240" s="292"/>
      <c r="E240" s="255"/>
      <c r="F240" s="255"/>
      <c r="G240" s="255"/>
      <c r="H240" s="255"/>
      <c r="I240" s="255"/>
      <c r="J240" s="255"/>
      <c r="K240" s="255"/>
      <c r="L240" s="255"/>
      <c r="M240" s="255"/>
      <c r="N240" s="255"/>
      <c r="O240" s="255"/>
      <c r="P240" s="255"/>
      <c r="Q240" s="255"/>
      <c r="R240" s="255"/>
      <c r="S240" s="255"/>
      <c r="T240" s="255"/>
      <c r="U240" s="255"/>
      <c r="V240" s="255"/>
      <c r="W240" s="255"/>
      <c r="X240" s="255"/>
      <c r="Y240" s="255"/>
      <c r="Z240" s="255"/>
    </row>
    <row r="241" spans="2:26" s="254" customFormat="1">
      <c r="B241" s="255"/>
      <c r="C241" s="292"/>
      <c r="E241" s="255"/>
      <c r="F241" s="255"/>
      <c r="G241" s="255"/>
      <c r="H241" s="255"/>
      <c r="I241" s="255"/>
      <c r="J241" s="255"/>
      <c r="K241" s="255"/>
      <c r="L241" s="255"/>
      <c r="M241" s="255"/>
      <c r="N241" s="255"/>
      <c r="O241" s="255"/>
      <c r="P241" s="255"/>
      <c r="Q241" s="255"/>
      <c r="R241" s="255"/>
      <c r="S241" s="255"/>
      <c r="T241" s="255"/>
      <c r="U241" s="255"/>
      <c r="V241" s="255"/>
      <c r="W241" s="255"/>
      <c r="X241" s="255"/>
      <c r="Y241" s="255"/>
      <c r="Z241" s="255"/>
    </row>
    <row r="242" spans="2:26" s="254" customFormat="1">
      <c r="B242" s="255"/>
      <c r="C242" s="292"/>
      <c r="E242" s="255"/>
      <c r="F242" s="255"/>
      <c r="G242" s="255"/>
      <c r="H242" s="255"/>
      <c r="I242" s="255"/>
      <c r="J242" s="255"/>
      <c r="K242" s="255"/>
      <c r="L242" s="255"/>
      <c r="M242" s="255"/>
      <c r="N242" s="255"/>
      <c r="O242" s="255"/>
      <c r="P242" s="255"/>
      <c r="Q242" s="255"/>
      <c r="R242" s="255"/>
      <c r="S242" s="255"/>
      <c r="T242" s="255"/>
      <c r="U242" s="255"/>
      <c r="V242" s="255"/>
      <c r="W242" s="255"/>
      <c r="X242" s="255"/>
      <c r="Y242" s="255"/>
      <c r="Z242" s="255"/>
    </row>
    <row r="243" spans="2:26" s="254" customFormat="1">
      <c r="B243" s="255"/>
      <c r="C243" s="292"/>
      <c r="E243" s="255"/>
      <c r="F243" s="255"/>
      <c r="G243" s="255"/>
      <c r="H243" s="255"/>
      <c r="I243" s="255"/>
      <c r="J243" s="255"/>
      <c r="K243" s="255"/>
      <c r="L243" s="255"/>
      <c r="M243" s="255"/>
      <c r="N243" s="255"/>
      <c r="O243" s="255"/>
      <c r="P243" s="255"/>
      <c r="Q243" s="255"/>
      <c r="R243" s="255"/>
      <c r="S243" s="255"/>
      <c r="T243" s="255"/>
      <c r="U243" s="255"/>
      <c r="V243" s="255"/>
      <c r="W243" s="255"/>
      <c r="X243" s="255"/>
      <c r="Y243" s="255"/>
      <c r="Z243" s="255"/>
    </row>
    <row r="244" spans="2:26" s="254" customFormat="1">
      <c r="B244" s="255"/>
      <c r="C244" s="292"/>
      <c r="E244" s="255"/>
      <c r="F244" s="255"/>
      <c r="G244" s="255"/>
      <c r="H244" s="255"/>
      <c r="I244" s="255"/>
      <c r="J244" s="255"/>
      <c r="K244" s="255"/>
      <c r="L244" s="255"/>
      <c r="M244" s="255"/>
      <c r="N244" s="255"/>
      <c r="O244" s="255"/>
      <c r="P244" s="255"/>
      <c r="Q244" s="255"/>
      <c r="R244" s="255"/>
      <c r="S244" s="255"/>
      <c r="T244" s="255"/>
      <c r="U244" s="255"/>
      <c r="V244" s="255"/>
      <c r="W244" s="255"/>
      <c r="X244" s="255"/>
      <c r="Y244" s="255"/>
      <c r="Z244" s="255"/>
    </row>
    <row r="245" spans="2:26" s="254" customFormat="1">
      <c r="B245" s="255"/>
      <c r="C245" s="292"/>
      <c r="E245" s="255"/>
      <c r="F245" s="255"/>
      <c r="G245" s="255"/>
      <c r="H245" s="255"/>
      <c r="I245" s="255"/>
      <c r="J245" s="255"/>
      <c r="K245" s="255"/>
      <c r="L245" s="255"/>
      <c r="M245" s="255"/>
      <c r="N245" s="255"/>
      <c r="O245" s="255"/>
      <c r="P245" s="255"/>
      <c r="Q245" s="255"/>
      <c r="R245" s="255"/>
      <c r="S245" s="255"/>
      <c r="T245" s="255"/>
      <c r="U245" s="255"/>
      <c r="V245" s="255"/>
      <c r="W245" s="255"/>
      <c r="X245" s="255"/>
      <c r="Y245" s="255"/>
      <c r="Z245" s="255"/>
    </row>
    <row r="246" spans="2:26" s="254" customFormat="1">
      <c r="B246" s="255"/>
      <c r="C246" s="292"/>
      <c r="E246" s="255"/>
      <c r="F246" s="255"/>
      <c r="G246" s="255"/>
      <c r="H246" s="255"/>
      <c r="I246" s="255"/>
      <c r="J246" s="255"/>
      <c r="K246" s="255"/>
      <c r="L246" s="255"/>
      <c r="M246" s="255"/>
      <c r="N246" s="255"/>
      <c r="O246" s="255"/>
      <c r="P246" s="255"/>
      <c r="Q246" s="255"/>
      <c r="R246" s="255"/>
      <c r="S246" s="255"/>
      <c r="T246" s="255"/>
      <c r="U246" s="255"/>
      <c r="V246" s="255"/>
      <c r="W246" s="255"/>
      <c r="X246" s="255"/>
      <c r="Y246" s="255"/>
      <c r="Z246" s="255"/>
    </row>
    <row r="247" spans="2:26" s="254" customFormat="1">
      <c r="B247" s="255"/>
      <c r="C247" s="292"/>
      <c r="E247" s="255"/>
      <c r="F247" s="255"/>
      <c r="G247" s="255"/>
      <c r="H247" s="255"/>
      <c r="I247" s="255"/>
      <c r="J247" s="255"/>
      <c r="K247" s="255"/>
      <c r="L247" s="255"/>
      <c r="M247" s="255"/>
      <c r="N247" s="255"/>
      <c r="O247" s="255"/>
      <c r="P247" s="255"/>
      <c r="Q247" s="255"/>
      <c r="R247" s="255"/>
      <c r="S247" s="255"/>
      <c r="T247" s="255"/>
      <c r="U247" s="255"/>
      <c r="V247" s="255"/>
      <c r="W247" s="255"/>
      <c r="X247" s="255"/>
      <c r="Y247" s="255"/>
      <c r="Z247" s="255"/>
    </row>
    <row r="248" spans="2:26" s="254" customFormat="1">
      <c r="B248" s="255"/>
      <c r="C248" s="292"/>
      <c r="E248" s="255"/>
      <c r="F248" s="255"/>
      <c r="G248" s="255"/>
      <c r="H248" s="255"/>
      <c r="I248" s="255"/>
      <c r="J248" s="255"/>
      <c r="K248" s="255"/>
      <c r="L248" s="255"/>
      <c r="M248" s="255"/>
      <c r="N248" s="255"/>
      <c r="O248" s="255"/>
      <c r="P248" s="255"/>
      <c r="Q248" s="255"/>
      <c r="R248" s="255"/>
      <c r="S248" s="255"/>
      <c r="T248" s="255"/>
      <c r="U248" s="255"/>
      <c r="V248" s="255"/>
      <c r="W248" s="255"/>
      <c r="X248" s="255"/>
      <c r="Y248" s="255"/>
      <c r="Z248" s="255"/>
    </row>
    <row r="249" spans="2:26" s="254" customFormat="1">
      <c r="B249" s="255"/>
      <c r="C249" s="292"/>
      <c r="E249" s="255"/>
      <c r="F249" s="255"/>
      <c r="G249" s="255"/>
      <c r="H249" s="255"/>
      <c r="I249" s="255"/>
      <c r="J249" s="255"/>
      <c r="K249" s="255"/>
      <c r="L249" s="255"/>
      <c r="M249" s="255"/>
      <c r="N249" s="255"/>
      <c r="O249" s="255"/>
      <c r="P249" s="255"/>
      <c r="Q249" s="255"/>
      <c r="R249" s="255"/>
      <c r="S249" s="255"/>
      <c r="T249" s="255"/>
      <c r="U249" s="255"/>
      <c r="V249" s="255"/>
      <c r="W249" s="255"/>
      <c r="X249" s="255"/>
      <c r="Y249" s="255"/>
      <c r="Z249" s="255"/>
    </row>
    <row r="250" spans="2:26" s="254" customFormat="1">
      <c r="B250" s="255"/>
      <c r="C250" s="292"/>
      <c r="E250" s="255"/>
      <c r="F250" s="255"/>
      <c r="G250" s="255"/>
      <c r="H250" s="255"/>
      <c r="I250" s="255"/>
      <c r="J250" s="255"/>
      <c r="K250" s="255"/>
      <c r="L250" s="255"/>
      <c r="M250" s="255"/>
      <c r="N250" s="255"/>
      <c r="O250" s="255"/>
      <c r="P250" s="255"/>
      <c r="Q250" s="255"/>
      <c r="R250" s="255"/>
      <c r="S250" s="255"/>
      <c r="T250" s="255"/>
      <c r="U250" s="255"/>
      <c r="V250" s="255"/>
      <c r="W250" s="255"/>
      <c r="X250" s="255"/>
      <c r="Y250" s="255"/>
      <c r="Z250" s="255"/>
    </row>
    <row r="251" spans="2:26" s="254" customFormat="1">
      <c r="B251" s="255"/>
      <c r="C251" s="292"/>
      <c r="E251" s="255"/>
      <c r="F251" s="255"/>
      <c r="G251" s="255"/>
      <c r="H251" s="255"/>
      <c r="I251" s="255"/>
      <c r="J251" s="255"/>
      <c r="K251" s="255"/>
      <c r="L251" s="255"/>
      <c r="M251" s="255"/>
      <c r="N251" s="255"/>
      <c r="O251" s="255"/>
      <c r="P251" s="255"/>
      <c r="Q251" s="255"/>
      <c r="R251" s="255"/>
      <c r="S251" s="255"/>
      <c r="T251" s="255"/>
      <c r="U251" s="255"/>
      <c r="V251" s="255"/>
      <c r="W251" s="255"/>
      <c r="X251" s="255"/>
      <c r="Y251" s="255"/>
      <c r="Z251" s="255"/>
    </row>
    <row r="252" spans="2:26" s="254" customFormat="1">
      <c r="B252" s="255"/>
      <c r="C252" s="292"/>
      <c r="E252" s="255"/>
      <c r="F252" s="255"/>
      <c r="G252" s="255"/>
      <c r="H252" s="255"/>
      <c r="I252" s="255"/>
      <c r="J252" s="255"/>
      <c r="K252" s="255"/>
      <c r="L252" s="255"/>
      <c r="M252" s="255"/>
      <c r="N252" s="255"/>
      <c r="O252" s="255"/>
      <c r="P252" s="255"/>
      <c r="Q252" s="255"/>
      <c r="R252" s="255"/>
      <c r="S252" s="255"/>
      <c r="T252" s="255"/>
      <c r="U252" s="255"/>
      <c r="V252" s="255"/>
      <c r="W252" s="255"/>
      <c r="X252" s="255"/>
      <c r="Y252" s="255"/>
      <c r="Z252" s="255"/>
    </row>
    <row r="253" spans="2:26" s="254" customFormat="1">
      <c r="B253" s="255"/>
      <c r="C253" s="292"/>
      <c r="E253" s="255"/>
      <c r="F253" s="255"/>
      <c r="G253" s="255"/>
      <c r="H253" s="255"/>
      <c r="I253" s="255"/>
      <c r="J253" s="255"/>
      <c r="K253" s="255"/>
      <c r="L253" s="255"/>
      <c r="M253" s="255"/>
      <c r="N253" s="255"/>
      <c r="O253" s="255"/>
      <c r="P253" s="255"/>
      <c r="Q253" s="255"/>
      <c r="R253" s="255"/>
      <c r="S253" s="255"/>
      <c r="T253" s="255"/>
      <c r="U253" s="255"/>
      <c r="V253" s="255"/>
      <c r="W253" s="255"/>
      <c r="X253" s="255"/>
      <c r="Y253" s="255"/>
      <c r="Z253" s="255"/>
    </row>
    <row r="254" spans="2:26" s="254" customFormat="1">
      <c r="B254" s="255"/>
      <c r="C254" s="292"/>
      <c r="E254" s="255"/>
      <c r="F254" s="255"/>
      <c r="G254" s="255"/>
      <c r="H254" s="255"/>
      <c r="I254" s="255"/>
      <c r="J254" s="255"/>
      <c r="K254" s="255"/>
      <c r="L254" s="255"/>
      <c r="M254" s="255"/>
      <c r="N254" s="255"/>
      <c r="O254" s="255"/>
      <c r="P254" s="255"/>
      <c r="Q254" s="255"/>
      <c r="R254" s="255"/>
      <c r="S254" s="255"/>
      <c r="T254" s="255"/>
      <c r="U254" s="255"/>
      <c r="V254" s="255"/>
      <c r="W254" s="255"/>
      <c r="X254" s="255"/>
      <c r="Y254" s="255"/>
      <c r="Z254" s="255"/>
    </row>
    <row r="255" spans="2:26" s="254" customFormat="1">
      <c r="B255" s="255"/>
      <c r="C255" s="292"/>
      <c r="E255" s="255"/>
      <c r="F255" s="255"/>
      <c r="G255" s="255"/>
      <c r="H255" s="255"/>
      <c r="I255" s="255"/>
      <c r="J255" s="255"/>
      <c r="K255" s="255"/>
      <c r="L255" s="255"/>
      <c r="M255" s="255"/>
      <c r="N255" s="255"/>
      <c r="O255" s="255"/>
      <c r="P255" s="255"/>
      <c r="Q255" s="255"/>
      <c r="R255" s="255"/>
      <c r="S255" s="255"/>
      <c r="T255" s="255"/>
      <c r="U255" s="255"/>
      <c r="V255" s="255"/>
      <c r="W255" s="255"/>
      <c r="X255" s="255"/>
      <c r="Y255" s="255"/>
      <c r="Z255" s="255"/>
    </row>
    <row r="256" spans="2:26" s="254" customFormat="1">
      <c r="B256" s="255"/>
      <c r="C256" s="292"/>
      <c r="E256" s="255"/>
      <c r="F256" s="255"/>
      <c r="G256" s="255"/>
      <c r="H256" s="255"/>
      <c r="I256" s="255"/>
      <c r="J256" s="255"/>
      <c r="K256" s="255"/>
      <c r="L256" s="255"/>
      <c r="M256" s="255"/>
      <c r="N256" s="255"/>
      <c r="O256" s="255"/>
      <c r="P256" s="255"/>
      <c r="Q256" s="255"/>
      <c r="R256" s="255"/>
      <c r="S256" s="255"/>
      <c r="T256" s="255"/>
      <c r="U256" s="255"/>
      <c r="V256" s="255"/>
      <c r="W256" s="255"/>
      <c r="X256" s="255"/>
      <c r="Y256" s="255"/>
      <c r="Z256" s="255"/>
    </row>
    <row r="257" spans="2:26" s="254" customFormat="1">
      <c r="B257" s="255"/>
      <c r="C257" s="292"/>
      <c r="E257" s="255"/>
      <c r="F257" s="255"/>
      <c r="G257" s="255"/>
      <c r="H257" s="255"/>
      <c r="I257" s="255"/>
      <c r="J257" s="255"/>
      <c r="K257" s="255"/>
      <c r="L257" s="255"/>
      <c r="M257" s="255"/>
      <c r="N257" s="255"/>
      <c r="O257" s="255"/>
      <c r="P257" s="255"/>
      <c r="Q257" s="255"/>
      <c r="R257" s="255"/>
      <c r="S257" s="255"/>
      <c r="T257" s="255"/>
      <c r="U257" s="255"/>
      <c r="V257" s="255"/>
      <c r="W257" s="255"/>
      <c r="X257" s="255"/>
      <c r="Y257" s="255"/>
      <c r="Z257" s="255"/>
    </row>
    <row r="258" spans="2:26" s="254" customFormat="1">
      <c r="B258" s="255"/>
      <c r="C258" s="292"/>
      <c r="E258" s="255"/>
      <c r="F258" s="255"/>
      <c r="G258" s="255"/>
      <c r="H258" s="255"/>
      <c r="I258" s="255"/>
      <c r="J258" s="255"/>
      <c r="K258" s="255"/>
      <c r="L258" s="255"/>
      <c r="M258" s="255"/>
      <c r="N258" s="255"/>
      <c r="O258" s="255"/>
      <c r="P258" s="255"/>
      <c r="Q258" s="255"/>
      <c r="R258" s="255"/>
      <c r="S258" s="255"/>
      <c r="T258" s="255"/>
      <c r="U258" s="255"/>
      <c r="V258" s="255"/>
      <c r="W258" s="255"/>
      <c r="X258" s="255"/>
      <c r="Y258" s="255"/>
      <c r="Z258" s="255"/>
    </row>
    <row r="259" spans="2:26" s="254" customFormat="1">
      <c r="B259" s="255"/>
      <c r="C259" s="292"/>
      <c r="E259" s="255"/>
      <c r="F259" s="255"/>
      <c r="G259" s="255"/>
      <c r="H259" s="255"/>
      <c r="I259" s="255"/>
      <c r="J259" s="255"/>
      <c r="K259" s="255"/>
      <c r="L259" s="255"/>
      <c r="M259" s="255"/>
      <c r="N259" s="255"/>
      <c r="O259" s="255"/>
      <c r="P259" s="255"/>
      <c r="Q259" s="255"/>
      <c r="R259" s="255"/>
      <c r="S259" s="255"/>
      <c r="T259" s="255"/>
      <c r="U259" s="255"/>
      <c r="V259" s="255"/>
      <c r="W259" s="255"/>
      <c r="X259" s="255"/>
      <c r="Y259" s="255"/>
      <c r="Z259" s="255"/>
    </row>
    <row r="260" spans="2:26" s="254" customFormat="1">
      <c r="B260" s="255"/>
      <c r="C260" s="292"/>
      <c r="E260" s="255"/>
      <c r="F260" s="255"/>
      <c r="G260" s="255"/>
      <c r="H260" s="255"/>
      <c r="I260" s="255"/>
      <c r="J260" s="255"/>
      <c r="K260" s="255"/>
      <c r="L260" s="255"/>
      <c r="M260" s="255"/>
      <c r="N260" s="255"/>
      <c r="O260" s="255"/>
      <c r="P260" s="255"/>
      <c r="Q260" s="255"/>
      <c r="R260" s="255"/>
      <c r="S260" s="255"/>
      <c r="T260" s="255"/>
      <c r="U260" s="255"/>
      <c r="V260" s="255"/>
      <c r="W260" s="255"/>
      <c r="X260" s="255"/>
      <c r="Y260" s="255"/>
      <c r="Z260" s="255"/>
    </row>
    <row r="261" spans="2:26" s="254" customFormat="1">
      <c r="B261" s="255"/>
      <c r="C261" s="292"/>
      <c r="E261" s="255"/>
      <c r="F261" s="255"/>
      <c r="G261" s="255"/>
      <c r="H261" s="255"/>
      <c r="I261" s="255"/>
      <c r="J261" s="255"/>
      <c r="K261" s="255"/>
      <c r="L261" s="255"/>
      <c r="M261" s="255"/>
      <c r="N261" s="255"/>
      <c r="O261" s="255"/>
      <c r="P261" s="255"/>
      <c r="Q261" s="255"/>
      <c r="R261" s="255"/>
      <c r="S261" s="255"/>
      <c r="T261" s="255"/>
      <c r="U261" s="255"/>
      <c r="V261" s="255"/>
      <c r="W261" s="255"/>
      <c r="X261" s="255"/>
      <c r="Y261" s="255"/>
      <c r="Z261" s="255"/>
    </row>
    <row r="262" spans="2:26" s="254" customFormat="1">
      <c r="B262" s="255"/>
      <c r="C262" s="292"/>
      <c r="E262" s="255"/>
      <c r="F262" s="255"/>
      <c r="G262" s="255"/>
      <c r="H262" s="255"/>
      <c r="I262" s="255"/>
      <c r="J262" s="255"/>
      <c r="K262" s="255"/>
      <c r="L262" s="255"/>
      <c r="M262" s="255"/>
      <c r="N262" s="255"/>
      <c r="O262" s="255"/>
      <c r="P262" s="255"/>
      <c r="Q262" s="255"/>
      <c r="R262" s="255"/>
      <c r="S262" s="255"/>
      <c r="T262" s="255"/>
      <c r="U262" s="255"/>
      <c r="V262" s="255"/>
      <c r="W262" s="255"/>
      <c r="X262" s="255"/>
      <c r="Y262" s="255"/>
      <c r="Z262" s="255"/>
    </row>
    <row r="263" spans="2:26" s="254" customFormat="1">
      <c r="B263" s="255"/>
      <c r="C263" s="292"/>
      <c r="E263" s="255"/>
      <c r="F263" s="255"/>
      <c r="G263" s="255"/>
      <c r="H263" s="255"/>
      <c r="I263" s="255"/>
      <c r="J263" s="255"/>
      <c r="K263" s="255"/>
      <c r="L263" s="255"/>
      <c r="M263" s="255"/>
      <c r="N263" s="255"/>
      <c r="O263" s="255"/>
      <c r="P263" s="255"/>
      <c r="Q263" s="255"/>
      <c r="R263" s="255"/>
      <c r="S263" s="255"/>
      <c r="T263" s="255"/>
      <c r="U263" s="255"/>
      <c r="V263" s="255"/>
      <c r="W263" s="255"/>
      <c r="X263" s="255"/>
      <c r="Y263" s="255"/>
      <c r="Z263" s="255"/>
    </row>
    <row r="264" spans="2:26" s="254" customFormat="1">
      <c r="B264" s="255"/>
      <c r="C264" s="292"/>
      <c r="E264" s="255"/>
      <c r="F264" s="255"/>
      <c r="G264" s="255"/>
      <c r="H264" s="255"/>
      <c r="I264" s="255"/>
      <c r="J264" s="255"/>
      <c r="K264" s="255"/>
      <c r="L264" s="255"/>
      <c r="M264" s="255"/>
      <c r="N264" s="255"/>
      <c r="O264" s="255"/>
      <c r="P264" s="255"/>
      <c r="Q264" s="255"/>
      <c r="R264" s="255"/>
      <c r="S264" s="255"/>
      <c r="T264" s="255"/>
      <c r="U264" s="255"/>
      <c r="V264" s="255"/>
      <c r="W264" s="255"/>
      <c r="X264" s="255"/>
      <c r="Y264" s="255"/>
      <c r="Z264" s="255"/>
    </row>
    <row r="265" spans="2:26" s="254" customFormat="1">
      <c r="B265" s="255"/>
      <c r="C265" s="292"/>
      <c r="E265" s="255"/>
      <c r="F265" s="255"/>
      <c r="G265" s="255"/>
      <c r="H265" s="255"/>
      <c r="I265" s="255"/>
      <c r="J265" s="255"/>
      <c r="K265" s="255"/>
      <c r="L265" s="255"/>
      <c r="M265" s="255"/>
      <c r="N265" s="255"/>
      <c r="O265" s="255"/>
      <c r="P265" s="255"/>
      <c r="Q265" s="255"/>
      <c r="R265" s="255"/>
      <c r="S265" s="255"/>
      <c r="T265" s="255"/>
      <c r="U265" s="255"/>
      <c r="V265" s="255"/>
      <c r="W265" s="255"/>
      <c r="X265" s="255"/>
      <c r="Y265" s="255"/>
      <c r="Z265" s="255"/>
    </row>
    <row r="266" spans="2:26" s="254" customFormat="1">
      <c r="B266" s="255"/>
      <c r="C266" s="292"/>
      <c r="E266" s="255"/>
      <c r="F266" s="255"/>
      <c r="G266" s="255"/>
      <c r="H266" s="255"/>
      <c r="I266" s="255"/>
      <c r="J266" s="255"/>
      <c r="K266" s="255"/>
      <c r="L266" s="255"/>
      <c r="M266" s="255"/>
      <c r="N266" s="255"/>
      <c r="O266" s="255"/>
      <c r="P266" s="255"/>
      <c r="Q266" s="255"/>
      <c r="R266" s="255"/>
      <c r="S266" s="255"/>
      <c r="T266" s="255"/>
      <c r="U266" s="255"/>
      <c r="V266" s="255"/>
      <c r="W266" s="255"/>
      <c r="X266" s="255"/>
      <c r="Y266" s="255"/>
      <c r="Z266" s="255"/>
    </row>
    <row r="267" spans="2:26" s="254" customFormat="1">
      <c r="B267" s="255"/>
      <c r="C267" s="292"/>
      <c r="E267" s="255"/>
      <c r="F267" s="255"/>
      <c r="G267" s="255"/>
      <c r="H267" s="255"/>
      <c r="I267" s="255"/>
      <c r="J267" s="255"/>
      <c r="K267" s="255"/>
      <c r="L267" s="255"/>
      <c r="M267" s="255"/>
      <c r="N267" s="255"/>
      <c r="O267" s="255"/>
      <c r="P267" s="255"/>
      <c r="Q267" s="255"/>
      <c r="R267" s="255"/>
      <c r="S267" s="255"/>
      <c r="T267" s="255"/>
      <c r="U267" s="255"/>
      <c r="V267" s="255"/>
      <c r="W267" s="255"/>
      <c r="X267" s="255"/>
      <c r="Y267" s="255"/>
      <c r="Z267" s="255"/>
    </row>
    <row r="268" spans="2:26" s="254" customFormat="1">
      <c r="B268" s="255"/>
      <c r="C268" s="292"/>
      <c r="E268" s="255"/>
      <c r="F268" s="255"/>
      <c r="G268" s="255"/>
      <c r="H268" s="255"/>
      <c r="I268" s="255"/>
      <c r="J268" s="255"/>
      <c r="K268" s="255"/>
      <c r="L268" s="255"/>
      <c r="M268" s="255"/>
      <c r="N268" s="255"/>
      <c r="O268" s="255"/>
      <c r="P268" s="255"/>
      <c r="Q268" s="255"/>
      <c r="R268" s="255"/>
      <c r="S268" s="255"/>
      <c r="T268" s="255"/>
      <c r="U268" s="255"/>
      <c r="V268" s="255"/>
      <c r="W268" s="255"/>
      <c r="X268" s="255"/>
      <c r="Y268" s="255"/>
      <c r="Z268" s="255"/>
    </row>
    <row r="269" spans="2:26" s="254" customFormat="1">
      <c r="B269" s="255"/>
      <c r="C269" s="292"/>
      <c r="E269" s="255"/>
      <c r="F269" s="255"/>
      <c r="G269" s="255"/>
      <c r="H269" s="255"/>
      <c r="I269" s="255"/>
      <c r="J269" s="255"/>
      <c r="K269" s="255"/>
      <c r="L269" s="255"/>
      <c r="M269" s="255"/>
      <c r="N269" s="255"/>
      <c r="O269" s="255"/>
      <c r="P269" s="255"/>
      <c r="Q269" s="255"/>
      <c r="R269" s="255"/>
      <c r="S269" s="255"/>
      <c r="T269" s="255"/>
      <c r="U269" s="255"/>
      <c r="V269" s="255"/>
      <c r="W269" s="255"/>
      <c r="X269" s="255"/>
      <c r="Y269" s="255"/>
      <c r="Z269" s="255"/>
    </row>
    <row r="270" spans="2:26" s="254" customFormat="1">
      <c r="B270" s="255"/>
      <c r="C270" s="292"/>
      <c r="E270" s="255"/>
      <c r="F270" s="255"/>
      <c r="G270" s="255"/>
      <c r="H270" s="255"/>
      <c r="I270" s="255"/>
      <c r="J270" s="255"/>
      <c r="K270" s="255"/>
      <c r="L270" s="255"/>
      <c r="M270" s="255"/>
      <c r="N270" s="255"/>
      <c r="O270" s="255"/>
      <c r="P270" s="255"/>
      <c r="Q270" s="255"/>
      <c r="R270" s="255"/>
      <c r="S270" s="255"/>
      <c r="T270" s="255"/>
      <c r="U270" s="255"/>
      <c r="V270" s="255"/>
      <c r="W270" s="255"/>
      <c r="X270" s="255"/>
      <c r="Y270" s="255"/>
      <c r="Z270" s="255"/>
    </row>
    <row r="271" spans="2:26" s="254" customFormat="1">
      <c r="B271" s="255"/>
      <c r="C271" s="292"/>
      <c r="E271" s="255"/>
      <c r="F271" s="255"/>
      <c r="G271" s="255"/>
      <c r="H271" s="255"/>
      <c r="I271" s="255"/>
      <c r="J271" s="255"/>
      <c r="K271" s="255"/>
      <c r="L271" s="255"/>
      <c r="M271" s="255"/>
      <c r="N271" s="255"/>
      <c r="O271" s="255"/>
      <c r="P271" s="255"/>
      <c r="Q271" s="255"/>
      <c r="R271" s="255"/>
      <c r="S271" s="255"/>
      <c r="T271" s="255"/>
      <c r="U271" s="255"/>
      <c r="V271" s="255"/>
      <c r="W271" s="255"/>
      <c r="X271" s="255"/>
      <c r="Y271" s="255"/>
      <c r="Z271" s="255"/>
    </row>
    <row r="272" spans="2:26" s="254" customFormat="1">
      <c r="B272" s="255"/>
      <c r="C272" s="292"/>
      <c r="E272" s="255"/>
      <c r="F272" s="255"/>
      <c r="G272" s="255"/>
      <c r="H272" s="255"/>
      <c r="I272" s="255"/>
      <c r="J272" s="255"/>
      <c r="K272" s="255"/>
      <c r="L272" s="255"/>
      <c r="M272" s="255"/>
      <c r="N272" s="255"/>
      <c r="O272" s="255"/>
      <c r="P272" s="255"/>
      <c r="Q272" s="255"/>
      <c r="R272" s="255"/>
      <c r="S272" s="255"/>
      <c r="T272" s="255"/>
      <c r="U272" s="255"/>
      <c r="V272" s="255"/>
      <c r="W272" s="255"/>
      <c r="X272" s="255"/>
      <c r="Y272" s="255"/>
      <c r="Z272" s="255"/>
    </row>
    <row r="273" spans="2:26" s="254" customFormat="1">
      <c r="B273" s="255"/>
      <c r="C273" s="292"/>
      <c r="E273" s="255"/>
      <c r="F273" s="255"/>
      <c r="G273" s="255"/>
      <c r="H273" s="255"/>
      <c r="I273" s="255"/>
      <c r="J273" s="255"/>
      <c r="K273" s="255"/>
      <c r="L273" s="255"/>
      <c r="M273" s="255"/>
      <c r="N273" s="255"/>
      <c r="O273" s="255"/>
      <c r="P273" s="255"/>
      <c r="Q273" s="255"/>
      <c r="R273" s="255"/>
      <c r="S273" s="255"/>
      <c r="T273" s="255"/>
      <c r="U273" s="255"/>
      <c r="V273" s="255"/>
      <c r="W273" s="255"/>
      <c r="X273" s="255"/>
      <c r="Y273" s="255"/>
      <c r="Z273" s="255"/>
    </row>
    <row r="274" spans="2:26" s="254" customFormat="1">
      <c r="B274" s="255"/>
      <c r="C274" s="292"/>
      <c r="E274" s="255"/>
      <c r="F274" s="255"/>
      <c r="G274" s="255"/>
      <c r="H274" s="255"/>
      <c r="I274" s="255"/>
      <c r="J274" s="255"/>
      <c r="K274" s="255"/>
      <c r="L274" s="255"/>
      <c r="M274" s="255"/>
      <c r="N274" s="255"/>
      <c r="O274" s="255"/>
      <c r="P274" s="255"/>
      <c r="Q274" s="255"/>
      <c r="R274" s="255"/>
      <c r="S274" s="255"/>
      <c r="T274" s="255"/>
      <c r="U274" s="255"/>
      <c r="V274" s="255"/>
      <c r="W274" s="255"/>
      <c r="X274" s="255"/>
      <c r="Y274" s="255"/>
      <c r="Z274" s="255"/>
    </row>
    <row r="275" spans="2:26" s="254" customFormat="1">
      <c r="B275" s="255"/>
      <c r="C275" s="292"/>
      <c r="E275" s="255"/>
      <c r="F275" s="255"/>
      <c r="G275" s="255"/>
      <c r="H275" s="255"/>
      <c r="I275" s="255"/>
      <c r="J275" s="255"/>
      <c r="K275" s="255"/>
      <c r="L275" s="255"/>
      <c r="M275" s="255"/>
      <c r="N275" s="255"/>
      <c r="O275" s="255"/>
      <c r="P275" s="255"/>
      <c r="Q275" s="255"/>
      <c r="R275" s="255"/>
      <c r="S275" s="255"/>
      <c r="T275" s="255"/>
      <c r="U275" s="255"/>
      <c r="V275" s="255"/>
      <c r="W275" s="255"/>
      <c r="X275" s="255"/>
      <c r="Y275" s="255"/>
      <c r="Z275" s="255"/>
    </row>
    <row r="276" spans="2:26" s="254" customFormat="1">
      <c r="B276" s="255"/>
      <c r="C276" s="292"/>
      <c r="E276" s="255"/>
      <c r="F276" s="255"/>
      <c r="G276" s="255"/>
      <c r="H276" s="255"/>
      <c r="I276" s="255"/>
      <c r="J276" s="255"/>
      <c r="K276" s="255"/>
      <c r="L276" s="255"/>
      <c r="M276" s="255"/>
      <c r="N276" s="255"/>
      <c r="O276" s="255"/>
      <c r="P276" s="255"/>
      <c r="Q276" s="255"/>
      <c r="R276" s="255"/>
      <c r="S276" s="255"/>
      <c r="T276" s="255"/>
      <c r="U276" s="255"/>
      <c r="V276" s="255"/>
      <c r="W276" s="255"/>
      <c r="X276" s="255"/>
      <c r="Y276" s="255"/>
      <c r="Z276" s="255"/>
    </row>
    <row r="277" spans="2:26" s="254" customFormat="1">
      <c r="B277" s="255"/>
      <c r="C277" s="292"/>
      <c r="E277" s="255"/>
      <c r="F277" s="255"/>
      <c r="G277" s="255"/>
      <c r="H277" s="255"/>
      <c r="I277" s="255"/>
      <c r="J277" s="255"/>
      <c r="K277" s="255"/>
      <c r="L277" s="255"/>
      <c r="M277" s="255"/>
      <c r="N277" s="255"/>
      <c r="O277" s="255"/>
      <c r="P277" s="255"/>
      <c r="Q277" s="255"/>
      <c r="R277" s="255"/>
      <c r="S277" s="255"/>
      <c r="T277" s="255"/>
      <c r="U277" s="255"/>
      <c r="V277" s="255"/>
      <c r="W277" s="255"/>
      <c r="X277" s="255"/>
      <c r="Y277" s="255"/>
      <c r="Z277" s="255"/>
    </row>
    <row r="278" spans="2:26" s="254" customFormat="1">
      <c r="B278" s="255"/>
      <c r="C278" s="292"/>
      <c r="E278" s="255"/>
      <c r="F278" s="255"/>
      <c r="G278" s="255"/>
      <c r="H278" s="255"/>
      <c r="I278" s="255"/>
      <c r="J278" s="255"/>
      <c r="K278" s="255"/>
      <c r="L278" s="255"/>
      <c r="M278" s="255"/>
      <c r="N278" s="255"/>
      <c r="O278" s="255"/>
      <c r="P278" s="255"/>
      <c r="Q278" s="255"/>
      <c r="R278" s="255"/>
      <c r="S278" s="255"/>
      <c r="T278" s="255"/>
      <c r="U278" s="255"/>
      <c r="V278" s="255"/>
      <c r="W278" s="255"/>
      <c r="X278" s="255"/>
      <c r="Y278" s="255"/>
      <c r="Z278" s="255"/>
    </row>
    <row r="279" spans="2:26" s="254" customFormat="1">
      <c r="B279" s="255"/>
      <c r="C279" s="292"/>
      <c r="E279" s="255"/>
      <c r="F279" s="255"/>
      <c r="G279" s="255"/>
      <c r="H279" s="255"/>
      <c r="I279" s="255"/>
      <c r="J279" s="255"/>
      <c r="K279" s="255"/>
      <c r="L279" s="255"/>
      <c r="M279" s="255"/>
      <c r="N279" s="255"/>
      <c r="O279" s="255"/>
      <c r="P279" s="255"/>
      <c r="Q279" s="255"/>
      <c r="R279" s="255"/>
      <c r="S279" s="255"/>
      <c r="T279" s="255"/>
      <c r="U279" s="255"/>
      <c r="V279" s="255"/>
      <c r="W279" s="255"/>
      <c r="X279" s="255"/>
      <c r="Y279" s="255"/>
      <c r="Z279" s="255"/>
    </row>
    <row r="280" spans="2:26" s="254" customFormat="1">
      <c r="B280" s="255"/>
      <c r="C280" s="292"/>
      <c r="E280" s="255"/>
      <c r="F280" s="255"/>
      <c r="G280" s="255"/>
      <c r="H280" s="255"/>
      <c r="I280" s="255"/>
      <c r="J280" s="255"/>
      <c r="K280" s="255"/>
      <c r="L280" s="255"/>
      <c r="M280" s="255"/>
      <c r="N280" s="255"/>
      <c r="O280" s="255"/>
      <c r="P280" s="255"/>
      <c r="Q280" s="255"/>
      <c r="R280" s="255"/>
      <c r="S280" s="255"/>
      <c r="T280" s="255"/>
      <c r="U280" s="255"/>
      <c r="V280" s="255"/>
      <c r="W280" s="255"/>
      <c r="X280" s="255"/>
      <c r="Y280" s="255"/>
      <c r="Z280" s="255"/>
    </row>
    <row r="281" spans="2:26" s="254" customFormat="1">
      <c r="B281" s="255"/>
      <c r="C281" s="292"/>
      <c r="E281" s="255"/>
      <c r="F281" s="255"/>
      <c r="G281" s="255"/>
      <c r="H281" s="255"/>
      <c r="I281" s="255"/>
      <c r="J281" s="255"/>
      <c r="K281" s="255"/>
      <c r="L281" s="255"/>
      <c r="M281" s="255"/>
      <c r="N281" s="255"/>
      <c r="O281" s="255"/>
      <c r="P281" s="255"/>
      <c r="Q281" s="255"/>
      <c r="R281" s="255"/>
      <c r="S281" s="255"/>
      <c r="T281" s="255"/>
      <c r="U281" s="255"/>
      <c r="V281" s="255"/>
      <c r="W281" s="255"/>
      <c r="X281" s="255"/>
      <c r="Y281" s="255"/>
      <c r="Z281" s="255"/>
    </row>
    <row r="282" spans="2:26" s="254" customFormat="1">
      <c r="B282" s="255"/>
      <c r="C282" s="292"/>
      <c r="E282" s="255"/>
      <c r="F282" s="255"/>
      <c r="G282" s="255"/>
      <c r="H282" s="255"/>
      <c r="I282" s="255"/>
      <c r="J282" s="255"/>
      <c r="K282" s="255"/>
      <c r="L282" s="255"/>
      <c r="M282" s="255"/>
      <c r="N282" s="255"/>
      <c r="O282" s="255"/>
      <c r="P282" s="255"/>
      <c r="Q282" s="255"/>
      <c r="R282" s="255"/>
      <c r="S282" s="255"/>
      <c r="T282" s="255"/>
      <c r="U282" s="255"/>
      <c r="V282" s="255"/>
      <c r="W282" s="255"/>
      <c r="X282" s="255"/>
      <c r="Y282" s="255"/>
      <c r="Z282" s="255"/>
    </row>
    <row r="283" spans="2:26" s="254" customFormat="1">
      <c r="B283" s="255"/>
      <c r="C283" s="292"/>
      <c r="E283" s="255"/>
      <c r="F283" s="255"/>
      <c r="G283" s="255"/>
      <c r="H283" s="255"/>
      <c r="I283" s="255"/>
      <c r="J283" s="255"/>
      <c r="K283" s="255"/>
      <c r="L283" s="255"/>
      <c r="M283" s="255"/>
      <c r="N283" s="255"/>
      <c r="O283" s="255"/>
      <c r="P283" s="255"/>
      <c r="Q283" s="255"/>
      <c r="R283" s="255"/>
      <c r="S283" s="255"/>
      <c r="T283" s="255"/>
      <c r="U283" s="255"/>
      <c r="V283" s="255"/>
      <c r="W283" s="255"/>
      <c r="X283" s="255"/>
      <c r="Y283" s="255"/>
      <c r="Z283" s="255"/>
    </row>
    <row r="284" spans="2:26" s="254" customFormat="1">
      <c r="B284" s="255"/>
      <c r="C284" s="292"/>
      <c r="E284" s="255"/>
      <c r="F284" s="255"/>
      <c r="G284" s="255"/>
      <c r="H284" s="255"/>
      <c r="I284" s="255"/>
      <c r="J284" s="255"/>
      <c r="K284" s="255"/>
      <c r="L284" s="255"/>
      <c r="M284" s="255"/>
      <c r="N284" s="255"/>
      <c r="O284" s="255"/>
      <c r="P284" s="255"/>
      <c r="Q284" s="255"/>
      <c r="R284" s="255"/>
      <c r="S284" s="255"/>
      <c r="T284" s="255"/>
      <c r="U284" s="255"/>
      <c r="V284" s="255"/>
      <c r="W284" s="255"/>
      <c r="X284" s="255"/>
      <c r="Y284" s="255"/>
      <c r="Z284" s="255"/>
    </row>
    <row r="285" spans="2:26" s="254" customFormat="1">
      <c r="B285" s="255"/>
      <c r="C285" s="292"/>
      <c r="E285" s="255"/>
      <c r="F285" s="255"/>
      <c r="G285" s="255"/>
      <c r="H285" s="255"/>
      <c r="I285" s="255"/>
      <c r="J285" s="255"/>
      <c r="K285" s="255"/>
      <c r="L285" s="255"/>
      <c r="M285" s="255"/>
      <c r="N285" s="255"/>
      <c r="O285" s="255"/>
      <c r="P285" s="255"/>
      <c r="Q285" s="255"/>
      <c r="R285" s="255"/>
      <c r="S285" s="255"/>
      <c r="T285" s="255"/>
      <c r="U285" s="255"/>
      <c r="V285" s="255"/>
      <c r="W285" s="255"/>
      <c r="X285" s="255"/>
      <c r="Y285" s="255"/>
      <c r="Z285" s="255"/>
    </row>
    <row r="286" spans="2:26" s="254" customFormat="1">
      <c r="B286" s="255"/>
      <c r="C286" s="292"/>
      <c r="E286" s="255"/>
      <c r="F286" s="255"/>
      <c r="G286" s="255"/>
      <c r="H286" s="255"/>
      <c r="I286" s="255"/>
      <c r="J286" s="255"/>
      <c r="K286" s="255"/>
      <c r="L286" s="255"/>
      <c r="M286" s="255"/>
      <c r="N286" s="255"/>
      <c r="O286" s="255"/>
      <c r="P286" s="255"/>
      <c r="Q286" s="255"/>
      <c r="R286" s="255"/>
      <c r="S286" s="255"/>
      <c r="T286" s="255"/>
      <c r="U286" s="255"/>
      <c r="V286" s="255"/>
      <c r="W286" s="255"/>
      <c r="X286" s="255"/>
      <c r="Y286" s="255"/>
      <c r="Z286" s="255"/>
    </row>
    <row r="287" spans="2:26" s="254" customFormat="1">
      <c r="B287" s="255"/>
      <c r="C287" s="292"/>
      <c r="E287" s="255"/>
      <c r="F287" s="255"/>
      <c r="G287" s="255"/>
      <c r="H287" s="255"/>
      <c r="I287" s="255"/>
      <c r="J287" s="255"/>
      <c r="K287" s="255"/>
      <c r="L287" s="255"/>
      <c r="M287" s="255"/>
      <c r="N287" s="255"/>
      <c r="O287" s="255"/>
      <c r="P287" s="255"/>
      <c r="Q287" s="255"/>
      <c r="R287" s="255"/>
      <c r="S287" s="255"/>
      <c r="T287" s="255"/>
      <c r="U287" s="255"/>
      <c r="V287" s="255"/>
      <c r="W287" s="255"/>
      <c r="X287" s="255"/>
      <c r="Y287" s="255"/>
      <c r="Z287" s="255"/>
    </row>
    <row r="288" spans="2:26" s="254" customFormat="1">
      <c r="B288" s="255"/>
      <c r="C288" s="292"/>
      <c r="E288" s="255"/>
      <c r="F288" s="255"/>
      <c r="G288" s="255"/>
      <c r="H288" s="255"/>
      <c r="I288" s="255"/>
      <c r="J288" s="255"/>
      <c r="K288" s="255"/>
      <c r="L288" s="255"/>
      <c r="M288" s="255"/>
      <c r="N288" s="255"/>
      <c r="O288" s="255"/>
      <c r="P288" s="255"/>
      <c r="Q288" s="255"/>
      <c r="R288" s="255"/>
      <c r="S288" s="255"/>
      <c r="T288" s="255"/>
      <c r="U288" s="255"/>
      <c r="V288" s="255"/>
      <c r="W288" s="255"/>
      <c r="X288" s="255"/>
      <c r="Y288" s="255"/>
      <c r="Z288" s="255"/>
    </row>
    <row r="289" spans="2:26" s="254" customFormat="1">
      <c r="B289" s="255"/>
      <c r="C289" s="292"/>
      <c r="E289" s="255"/>
      <c r="F289" s="255"/>
      <c r="G289" s="255"/>
      <c r="H289" s="255"/>
      <c r="I289" s="255"/>
      <c r="J289" s="255"/>
      <c r="K289" s="255"/>
      <c r="L289" s="255"/>
      <c r="M289" s="255"/>
      <c r="N289" s="255"/>
      <c r="O289" s="255"/>
      <c r="P289" s="255"/>
      <c r="Q289" s="255"/>
      <c r="R289" s="255"/>
      <c r="S289" s="255"/>
      <c r="T289" s="255"/>
      <c r="U289" s="255"/>
      <c r="V289" s="255"/>
      <c r="W289" s="255"/>
      <c r="X289" s="255"/>
      <c r="Y289" s="255"/>
      <c r="Z289" s="255"/>
    </row>
    <row r="290" spans="2:26" s="254" customFormat="1">
      <c r="B290" s="255"/>
      <c r="C290" s="292"/>
      <c r="E290" s="255"/>
      <c r="F290" s="255"/>
      <c r="G290" s="255"/>
      <c r="H290" s="255"/>
      <c r="I290" s="255"/>
      <c r="J290" s="255"/>
      <c r="K290" s="255"/>
      <c r="L290" s="255"/>
      <c r="M290" s="255"/>
      <c r="N290" s="255"/>
      <c r="O290" s="255"/>
      <c r="P290" s="255"/>
      <c r="Q290" s="255"/>
      <c r="R290" s="255"/>
      <c r="S290" s="255"/>
      <c r="T290" s="255"/>
      <c r="U290" s="255"/>
      <c r="V290" s="255"/>
      <c r="W290" s="255"/>
      <c r="X290" s="255"/>
      <c r="Y290" s="255"/>
      <c r="Z290" s="255"/>
    </row>
    <row r="291" spans="2:26" s="254" customFormat="1">
      <c r="B291" s="255"/>
      <c r="C291" s="292"/>
      <c r="E291" s="255"/>
      <c r="F291" s="255"/>
      <c r="G291" s="255"/>
      <c r="H291" s="255"/>
      <c r="I291" s="255"/>
      <c r="J291" s="255"/>
      <c r="K291" s="255"/>
      <c r="L291" s="255"/>
      <c r="M291" s="255"/>
      <c r="N291" s="255"/>
      <c r="O291" s="255"/>
      <c r="P291" s="255"/>
      <c r="Q291" s="255"/>
      <c r="R291" s="255"/>
      <c r="S291" s="255"/>
      <c r="T291" s="255"/>
      <c r="U291" s="255"/>
      <c r="V291" s="255"/>
      <c r="W291" s="255"/>
      <c r="X291" s="255"/>
      <c r="Y291" s="255"/>
      <c r="Z291" s="255"/>
    </row>
    <row r="292" spans="2:26" s="254" customFormat="1">
      <c r="B292" s="255"/>
      <c r="C292" s="292"/>
      <c r="E292" s="255"/>
      <c r="F292" s="255"/>
      <c r="G292" s="255"/>
      <c r="H292" s="255"/>
      <c r="I292" s="255"/>
      <c r="J292" s="255"/>
      <c r="K292" s="255"/>
      <c r="L292" s="255"/>
      <c r="M292" s="255"/>
      <c r="N292" s="255"/>
      <c r="O292" s="255"/>
      <c r="P292" s="255"/>
      <c r="Q292" s="255"/>
      <c r="R292" s="255"/>
      <c r="S292" s="255"/>
      <c r="T292" s="255"/>
      <c r="U292" s="255"/>
      <c r="V292" s="255"/>
      <c r="W292" s="255"/>
      <c r="X292" s="255"/>
      <c r="Y292" s="255"/>
      <c r="Z292" s="255"/>
    </row>
    <row r="293" spans="2:26" s="254" customFormat="1">
      <c r="B293" s="255"/>
      <c r="C293" s="292"/>
      <c r="E293" s="255"/>
      <c r="F293" s="255"/>
      <c r="G293" s="255"/>
      <c r="H293" s="255"/>
      <c r="I293" s="255"/>
      <c r="J293" s="255"/>
      <c r="K293" s="255"/>
      <c r="L293" s="255"/>
      <c r="M293" s="255"/>
      <c r="N293" s="255"/>
      <c r="O293" s="255"/>
      <c r="P293" s="255"/>
      <c r="Q293" s="255"/>
      <c r="R293" s="255"/>
      <c r="S293" s="255"/>
      <c r="T293" s="255"/>
      <c r="U293" s="255"/>
      <c r="V293" s="255"/>
      <c r="W293" s="255"/>
      <c r="X293" s="255"/>
      <c r="Y293" s="255"/>
      <c r="Z293" s="255"/>
    </row>
    <row r="294" spans="2:26" s="254" customFormat="1">
      <c r="B294" s="255"/>
      <c r="C294" s="292"/>
      <c r="E294" s="255"/>
      <c r="F294" s="255"/>
      <c r="G294" s="255"/>
      <c r="H294" s="255"/>
      <c r="I294" s="255"/>
      <c r="J294" s="255"/>
      <c r="K294" s="255"/>
      <c r="L294" s="255"/>
      <c r="M294" s="255"/>
      <c r="N294" s="255"/>
      <c r="O294" s="255"/>
      <c r="P294" s="255"/>
      <c r="Q294" s="255"/>
      <c r="R294" s="255"/>
      <c r="S294" s="255"/>
      <c r="T294" s="255"/>
      <c r="U294" s="255"/>
      <c r="V294" s="255"/>
      <c r="W294" s="255"/>
      <c r="X294" s="255"/>
      <c r="Y294" s="255"/>
      <c r="Z294" s="255"/>
    </row>
    <row r="295" spans="2:26" s="254" customFormat="1">
      <c r="B295" s="255"/>
      <c r="C295" s="292"/>
      <c r="E295" s="255"/>
      <c r="F295" s="255"/>
      <c r="G295" s="255"/>
      <c r="H295" s="255"/>
      <c r="I295" s="255"/>
      <c r="J295" s="255"/>
      <c r="K295" s="255"/>
      <c r="L295" s="255"/>
      <c r="M295" s="255"/>
      <c r="N295" s="255"/>
      <c r="O295" s="255"/>
      <c r="P295" s="255"/>
      <c r="Q295" s="255"/>
      <c r="R295" s="255"/>
      <c r="S295" s="255"/>
      <c r="T295" s="255"/>
      <c r="U295" s="255"/>
      <c r="V295" s="255"/>
      <c r="W295" s="255"/>
      <c r="X295" s="255"/>
      <c r="Y295" s="255"/>
      <c r="Z295" s="255"/>
    </row>
    <row r="296" spans="2:26" s="254" customFormat="1">
      <c r="B296" s="255"/>
      <c r="C296" s="292"/>
      <c r="E296" s="255"/>
      <c r="F296" s="255"/>
      <c r="G296" s="255"/>
      <c r="H296" s="255"/>
      <c r="I296" s="255"/>
      <c r="J296" s="255"/>
      <c r="K296" s="255"/>
      <c r="L296" s="255"/>
      <c r="M296" s="255"/>
      <c r="N296" s="255"/>
      <c r="O296" s="255"/>
      <c r="P296" s="255"/>
      <c r="Q296" s="255"/>
      <c r="R296" s="255"/>
      <c r="S296" s="255"/>
      <c r="T296" s="255"/>
      <c r="U296" s="255"/>
      <c r="V296" s="255"/>
      <c r="W296" s="255"/>
      <c r="X296" s="255"/>
      <c r="Y296" s="255"/>
      <c r="Z296" s="255"/>
    </row>
    <row r="297" spans="2:26" s="254" customFormat="1">
      <c r="B297" s="255"/>
      <c r="C297" s="292"/>
      <c r="E297" s="255"/>
      <c r="F297" s="255"/>
      <c r="G297" s="255"/>
      <c r="H297" s="255"/>
      <c r="I297" s="255"/>
      <c r="J297" s="255"/>
      <c r="K297" s="255"/>
      <c r="L297" s="255"/>
      <c r="M297" s="255"/>
      <c r="N297" s="255"/>
      <c r="O297" s="255"/>
      <c r="P297" s="255"/>
      <c r="Q297" s="255"/>
      <c r="R297" s="255"/>
      <c r="S297" s="255"/>
      <c r="T297" s="255"/>
      <c r="U297" s="255"/>
      <c r="V297" s="255"/>
      <c r="W297" s="255"/>
      <c r="X297" s="255"/>
      <c r="Y297" s="255"/>
      <c r="Z297" s="255"/>
    </row>
    <row r="298" spans="2:26" s="254" customFormat="1">
      <c r="B298" s="255"/>
      <c r="C298" s="292"/>
      <c r="E298" s="255"/>
      <c r="F298" s="255"/>
      <c r="G298" s="255"/>
      <c r="H298" s="255"/>
      <c r="I298" s="255"/>
      <c r="J298" s="255"/>
      <c r="K298" s="255"/>
      <c r="L298" s="255"/>
      <c r="M298" s="255"/>
      <c r="N298" s="255"/>
      <c r="O298" s="255"/>
      <c r="P298" s="255"/>
      <c r="Q298" s="255"/>
      <c r="R298" s="255"/>
      <c r="S298" s="255"/>
      <c r="T298" s="255"/>
      <c r="U298" s="255"/>
      <c r="V298" s="255"/>
      <c r="W298" s="255"/>
      <c r="X298" s="255"/>
      <c r="Y298" s="255"/>
      <c r="Z298" s="255"/>
    </row>
    <row r="299" spans="2:26" s="254" customFormat="1">
      <c r="B299" s="255"/>
      <c r="C299" s="292"/>
      <c r="E299" s="255"/>
      <c r="F299" s="255"/>
      <c r="G299" s="255"/>
      <c r="H299" s="255"/>
      <c r="I299" s="255"/>
      <c r="J299" s="255"/>
      <c r="K299" s="255"/>
      <c r="L299" s="255"/>
      <c r="M299" s="255"/>
      <c r="N299" s="255"/>
      <c r="O299" s="255"/>
      <c r="P299" s="255"/>
      <c r="Q299" s="255"/>
      <c r="R299" s="255"/>
      <c r="S299" s="255"/>
      <c r="T299" s="255"/>
      <c r="U299" s="255"/>
      <c r="V299" s="255"/>
      <c r="W299" s="255"/>
      <c r="X299" s="255"/>
      <c r="Y299" s="255"/>
      <c r="Z299" s="255"/>
    </row>
    <row r="300" spans="2:26" s="254" customFormat="1">
      <c r="B300" s="255"/>
      <c r="C300" s="292"/>
      <c r="D300" s="47"/>
      <c r="E300" s="91"/>
      <c r="F300" s="91"/>
      <c r="G300" s="91"/>
      <c r="H300" s="91"/>
      <c r="I300" s="91"/>
      <c r="J300" s="91"/>
      <c r="K300" s="91"/>
      <c r="L300" s="91"/>
      <c r="M300" s="91"/>
      <c r="N300" s="91"/>
      <c r="O300" s="91"/>
      <c r="P300" s="91"/>
      <c r="Q300" s="91"/>
      <c r="R300" s="91"/>
      <c r="S300" s="91"/>
      <c r="T300" s="91"/>
      <c r="U300" s="91"/>
      <c r="V300" s="91"/>
      <c r="W300" s="91"/>
      <c r="X300" s="91"/>
      <c r="Y300" s="91"/>
      <c r="Z300" s="91"/>
    </row>
    <row r="301" spans="2:26" s="254" customFormat="1">
      <c r="B301" s="255"/>
      <c r="C301" s="292"/>
      <c r="D301" s="47"/>
      <c r="E301" s="91"/>
      <c r="F301" s="91"/>
      <c r="G301" s="91"/>
      <c r="H301" s="91"/>
      <c r="I301" s="91"/>
      <c r="J301" s="91"/>
      <c r="K301" s="91"/>
      <c r="L301" s="91"/>
      <c r="M301" s="91"/>
      <c r="N301" s="91"/>
      <c r="O301" s="91"/>
      <c r="P301" s="91"/>
      <c r="Q301" s="91"/>
      <c r="R301" s="91"/>
      <c r="S301" s="91"/>
      <c r="T301" s="91"/>
      <c r="U301" s="91"/>
      <c r="V301" s="91"/>
      <c r="W301" s="91"/>
      <c r="X301" s="91"/>
      <c r="Y301" s="91"/>
      <c r="Z301" s="91"/>
    </row>
    <row r="302" spans="2:26" s="254" customFormat="1">
      <c r="B302" s="255"/>
      <c r="C302" s="292"/>
      <c r="D302" s="47"/>
      <c r="E302" s="91"/>
      <c r="F302" s="91"/>
      <c r="G302" s="91"/>
      <c r="H302" s="91"/>
      <c r="I302" s="91"/>
      <c r="J302" s="91"/>
      <c r="K302" s="91"/>
      <c r="L302" s="91"/>
      <c r="M302" s="91"/>
      <c r="N302" s="91"/>
      <c r="O302" s="91"/>
      <c r="P302" s="91"/>
      <c r="Q302" s="91"/>
      <c r="R302" s="91"/>
      <c r="S302" s="91"/>
      <c r="T302" s="91"/>
      <c r="U302" s="91"/>
      <c r="V302" s="91"/>
      <c r="W302" s="91"/>
      <c r="X302" s="91"/>
      <c r="Y302" s="91"/>
      <c r="Z302" s="91"/>
    </row>
    <row r="303" spans="2:26" s="254" customFormat="1">
      <c r="B303" s="255"/>
      <c r="C303" s="292"/>
      <c r="D303" s="47"/>
      <c r="E303" s="91"/>
      <c r="F303" s="91"/>
      <c r="G303" s="91"/>
      <c r="H303" s="91"/>
      <c r="I303" s="91"/>
      <c r="J303" s="91"/>
      <c r="K303" s="91"/>
      <c r="L303" s="91"/>
      <c r="M303" s="91"/>
      <c r="N303" s="91"/>
      <c r="O303" s="91"/>
      <c r="P303" s="91"/>
      <c r="Q303" s="91"/>
      <c r="R303" s="91"/>
      <c r="S303" s="91"/>
      <c r="T303" s="91"/>
      <c r="U303" s="91"/>
      <c r="V303" s="91"/>
      <c r="W303" s="91"/>
      <c r="X303" s="91"/>
      <c r="Y303" s="91"/>
      <c r="Z303" s="91"/>
    </row>
    <row r="304" spans="2:26" s="254" customFormat="1">
      <c r="B304" s="255"/>
      <c r="C304" s="292"/>
      <c r="D304" s="47"/>
      <c r="E304" s="91"/>
      <c r="F304" s="91"/>
      <c r="G304" s="91"/>
      <c r="H304" s="91"/>
      <c r="I304" s="91"/>
      <c r="J304" s="91"/>
      <c r="K304" s="91"/>
      <c r="L304" s="91"/>
      <c r="M304" s="91"/>
      <c r="N304" s="91"/>
      <c r="O304" s="91"/>
      <c r="P304" s="91"/>
      <c r="Q304" s="91"/>
      <c r="R304" s="91"/>
      <c r="S304" s="91"/>
      <c r="T304" s="91"/>
      <c r="U304" s="91"/>
      <c r="V304" s="91"/>
      <c r="W304" s="91"/>
      <c r="X304" s="91"/>
      <c r="Y304" s="91"/>
      <c r="Z304" s="91"/>
    </row>
    <row r="305" spans="1:26" s="254" customFormat="1">
      <c r="B305" s="255"/>
      <c r="C305" s="292"/>
      <c r="D305" s="47"/>
      <c r="E305" s="91"/>
      <c r="F305" s="91"/>
      <c r="G305" s="91"/>
      <c r="H305" s="91"/>
      <c r="I305" s="91"/>
      <c r="J305" s="91"/>
      <c r="K305" s="91"/>
      <c r="L305" s="91"/>
      <c r="M305" s="91"/>
      <c r="N305" s="91"/>
      <c r="O305" s="91"/>
      <c r="P305" s="91"/>
      <c r="Q305" s="91"/>
      <c r="R305" s="91"/>
      <c r="S305" s="91"/>
      <c r="T305" s="91"/>
      <c r="U305" s="91"/>
      <c r="V305" s="91"/>
      <c r="W305" s="91"/>
      <c r="X305" s="91"/>
      <c r="Y305" s="91"/>
      <c r="Z305" s="91"/>
    </row>
    <row r="306" spans="1:26" s="254" customFormat="1">
      <c r="B306" s="255"/>
      <c r="C306" s="292"/>
      <c r="D306" s="47"/>
      <c r="E306" s="91"/>
      <c r="F306" s="91"/>
      <c r="G306" s="91"/>
      <c r="H306" s="91"/>
      <c r="I306" s="91"/>
      <c r="J306" s="91"/>
      <c r="K306" s="91"/>
      <c r="L306" s="91"/>
      <c r="M306" s="91"/>
      <c r="N306" s="91"/>
      <c r="O306" s="91"/>
      <c r="P306" s="91"/>
      <c r="Q306" s="91"/>
      <c r="R306" s="91"/>
      <c r="S306" s="91"/>
      <c r="T306" s="91"/>
      <c r="U306" s="91"/>
      <c r="V306" s="91"/>
      <c r="W306" s="91"/>
      <c r="X306" s="91"/>
      <c r="Y306" s="91"/>
      <c r="Z306" s="91"/>
    </row>
    <row r="307" spans="1:26" s="254" customFormat="1">
      <c r="B307" s="255"/>
      <c r="C307" s="292"/>
      <c r="D307" s="47"/>
      <c r="E307" s="91"/>
      <c r="F307" s="91"/>
      <c r="G307" s="91"/>
      <c r="H307" s="91"/>
      <c r="I307" s="91"/>
      <c r="J307" s="91"/>
      <c r="K307" s="91"/>
      <c r="L307" s="91"/>
      <c r="M307" s="91"/>
      <c r="N307" s="91"/>
      <c r="O307" s="91"/>
      <c r="P307" s="91"/>
      <c r="Q307" s="91"/>
      <c r="R307" s="91"/>
      <c r="S307" s="91"/>
      <c r="T307" s="91"/>
      <c r="U307" s="91"/>
      <c r="V307" s="91"/>
      <c r="W307" s="91"/>
      <c r="X307" s="91"/>
      <c r="Y307" s="91"/>
      <c r="Z307" s="91"/>
    </row>
    <row r="308" spans="1:26" s="254" customFormat="1">
      <c r="B308" s="255"/>
      <c r="C308" s="292"/>
      <c r="D308" s="47"/>
      <c r="E308" s="91"/>
      <c r="F308" s="91"/>
      <c r="G308" s="91"/>
      <c r="H308" s="91"/>
      <c r="I308" s="91"/>
      <c r="J308" s="91"/>
      <c r="K308" s="91"/>
      <c r="L308" s="91"/>
      <c r="M308" s="91"/>
      <c r="N308" s="91"/>
      <c r="O308" s="91"/>
      <c r="P308" s="91"/>
      <c r="Q308" s="91"/>
      <c r="R308" s="91"/>
      <c r="S308" s="91"/>
      <c r="T308" s="91"/>
      <c r="U308" s="91"/>
      <c r="V308" s="91"/>
      <c r="W308" s="91"/>
      <c r="X308" s="91"/>
      <c r="Y308" s="91"/>
      <c r="Z308" s="91"/>
    </row>
    <row r="309" spans="1:26" s="254" customFormat="1">
      <c r="B309" s="255"/>
      <c r="C309" s="292"/>
      <c r="D309" s="47"/>
      <c r="E309" s="91"/>
      <c r="F309" s="91"/>
      <c r="G309" s="91"/>
      <c r="H309" s="91"/>
      <c r="I309" s="91"/>
      <c r="J309" s="91"/>
      <c r="K309" s="91"/>
      <c r="L309" s="91"/>
      <c r="M309" s="91"/>
      <c r="N309" s="91"/>
      <c r="O309" s="91"/>
      <c r="P309" s="91"/>
      <c r="Q309" s="91"/>
      <c r="R309" s="91"/>
      <c r="S309" s="91"/>
      <c r="T309" s="91"/>
      <c r="U309" s="91"/>
      <c r="V309" s="91"/>
      <c r="W309" s="91"/>
      <c r="X309" s="91"/>
      <c r="Y309" s="91"/>
      <c r="Z309" s="91"/>
    </row>
    <row r="310" spans="1:26" s="254" customFormat="1">
      <c r="B310" s="255"/>
      <c r="C310" s="292"/>
      <c r="D310" s="47"/>
      <c r="E310" s="91"/>
      <c r="F310" s="91"/>
      <c r="G310" s="91"/>
      <c r="H310" s="91"/>
      <c r="I310" s="91"/>
      <c r="J310" s="91"/>
      <c r="K310" s="91"/>
      <c r="L310" s="91"/>
      <c r="M310" s="91"/>
      <c r="N310" s="91"/>
      <c r="O310" s="91"/>
      <c r="P310" s="91"/>
      <c r="Q310" s="91"/>
      <c r="R310" s="91"/>
      <c r="S310" s="91"/>
      <c r="T310" s="91"/>
      <c r="U310" s="91"/>
      <c r="V310" s="91"/>
      <c r="W310" s="91"/>
      <c r="X310" s="91"/>
      <c r="Y310" s="91"/>
      <c r="Z310" s="91"/>
    </row>
    <row r="311" spans="1:26" s="254" customFormat="1">
      <c r="B311" s="255"/>
      <c r="C311" s="292"/>
      <c r="D311" s="47"/>
      <c r="E311" s="91"/>
      <c r="F311" s="91"/>
      <c r="G311" s="91"/>
      <c r="H311" s="91"/>
      <c r="I311" s="91"/>
      <c r="J311" s="91"/>
      <c r="K311" s="91"/>
      <c r="L311" s="91"/>
      <c r="M311" s="91"/>
      <c r="N311" s="91"/>
      <c r="O311" s="91"/>
      <c r="P311" s="91"/>
      <c r="Q311" s="91"/>
      <c r="R311" s="91"/>
      <c r="S311" s="91"/>
      <c r="T311" s="91"/>
      <c r="U311" s="91"/>
      <c r="V311" s="91"/>
      <c r="W311" s="91"/>
      <c r="X311" s="91"/>
      <c r="Y311" s="91"/>
      <c r="Z311" s="91"/>
    </row>
    <row r="312" spans="1:26" s="254" customFormat="1">
      <c r="B312" s="255"/>
      <c r="C312" s="292"/>
      <c r="D312" s="47"/>
      <c r="E312" s="91"/>
      <c r="F312" s="91"/>
      <c r="G312" s="91"/>
      <c r="H312" s="91"/>
      <c r="I312" s="91"/>
      <c r="J312" s="91"/>
      <c r="K312" s="91"/>
      <c r="L312" s="91"/>
      <c r="M312" s="91"/>
      <c r="N312" s="91"/>
      <c r="O312" s="91"/>
      <c r="P312" s="91"/>
      <c r="Q312" s="91"/>
      <c r="R312" s="91"/>
      <c r="S312" s="91"/>
      <c r="T312" s="91"/>
      <c r="U312" s="91"/>
      <c r="V312" s="91"/>
      <c r="W312" s="91"/>
      <c r="X312" s="91"/>
      <c r="Y312" s="91"/>
      <c r="Z312" s="91"/>
    </row>
    <row r="313" spans="1:26" s="254" customFormat="1">
      <c r="B313" s="255"/>
      <c r="C313" s="292"/>
      <c r="D313" s="47"/>
      <c r="E313" s="91"/>
      <c r="F313" s="91"/>
      <c r="G313" s="91"/>
      <c r="H313" s="91"/>
      <c r="I313" s="91"/>
      <c r="J313" s="91"/>
      <c r="K313" s="91"/>
      <c r="L313" s="91"/>
      <c r="M313" s="91"/>
      <c r="N313" s="91"/>
      <c r="O313" s="91"/>
      <c r="P313" s="91"/>
      <c r="Q313" s="91"/>
      <c r="R313" s="91"/>
      <c r="S313" s="91"/>
      <c r="T313" s="91"/>
      <c r="U313" s="91"/>
      <c r="V313" s="91"/>
      <c r="W313" s="91"/>
      <c r="X313" s="91"/>
      <c r="Y313" s="91"/>
      <c r="Z313" s="91"/>
    </row>
    <row r="314" spans="1:26" s="254" customFormat="1">
      <c r="A314" s="47"/>
      <c r="B314" s="91"/>
      <c r="C314" s="102"/>
      <c r="D314" s="47"/>
      <c r="E314" s="91"/>
      <c r="F314" s="91"/>
      <c r="G314" s="91"/>
      <c r="H314" s="91"/>
      <c r="I314" s="91"/>
      <c r="J314" s="91"/>
      <c r="K314" s="91"/>
      <c r="L314" s="91"/>
      <c r="M314" s="91"/>
      <c r="N314" s="91"/>
      <c r="O314" s="91"/>
      <c r="P314" s="91"/>
      <c r="Q314" s="91"/>
      <c r="R314" s="91"/>
      <c r="S314" s="91"/>
      <c r="T314" s="91"/>
      <c r="U314" s="91"/>
      <c r="V314" s="91"/>
      <c r="W314" s="91"/>
      <c r="X314" s="91"/>
      <c r="Y314" s="91"/>
      <c r="Z314" s="91"/>
    </row>
    <row r="315" spans="1:26" s="254" customFormat="1">
      <c r="A315" s="47"/>
      <c r="B315" s="91"/>
      <c r="C315" s="102"/>
      <c r="D315" s="47"/>
      <c r="E315" s="91"/>
      <c r="F315" s="91"/>
      <c r="G315" s="91"/>
      <c r="H315" s="91"/>
      <c r="I315" s="91"/>
      <c r="J315" s="91"/>
      <c r="K315" s="91"/>
      <c r="L315" s="91"/>
      <c r="M315" s="91"/>
      <c r="N315" s="91"/>
      <c r="O315" s="91"/>
      <c r="P315" s="91"/>
      <c r="Q315" s="91"/>
      <c r="R315" s="91"/>
      <c r="S315" s="91"/>
      <c r="T315" s="91"/>
      <c r="U315" s="91"/>
      <c r="V315" s="91"/>
      <c r="W315" s="91"/>
      <c r="X315" s="91"/>
      <c r="Y315" s="91"/>
      <c r="Z315" s="91"/>
    </row>
    <row r="316" spans="1:26" s="254" customFormat="1">
      <c r="A316" s="47"/>
      <c r="B316" s="91"/>
      <c r="C316" s="102"/>
      <c r="D316" s="47"/>
      <c r="E316" s="91"/>
      <c r="F316" s="91"/>
      <c r="G316" s="91"/>
      <c r="H316" s="91"/>
      <c r="I316" s="91"/>
      <c r="J316" s="91"/>
      <c r="K316" s="91"/>
      <c r="L316" s="91"/>
      <c r="M316" s="91"/>
      <c r="N316" s="91"/>
      <c r="O316" s="91"/>
      <c r="P316" s="91"/>
      <c r="Q316" s="91"/>
      <c r="R316" s="91"/>
      <c r="S316" s="91"/>
      <c r="T316" s="91"/>
      <c r="U316" s="91"/>
      <c r="V316" s="91"/>
      <c r="W316" s="91"/>
      <c r="X316" s="91"/>
      <c r="Y316" s="91"/>
      <c r="Z316" s="91"/>
    </row>
    <row r="317" spans="1:26" s="254" customFormat="1">
      <c r="A317" s="47"/>
      <c r="B317" s="91"/>
      <c r="C317" s="102"/>
      <c r="D317" s="47"/>
      <c r="E317" s="91"/>
      <c r="F317" s="91"/>
      <c r="G317" s="91"/>
      <c r="H317" s="91"/>
      <c r="I317" s="91"/>
      <c r="J317" s="91"/>
      <c r="K317" s="91"/>
      <c r="L317" s="91"/>
      <c r="M317" s="91"/>
      <c r="N317" s="91"/>
      <c r="O317" s="91"/>
      <c r="P317" s="91"/>
      <c r="Q317" s="91"/>
      <c r="R317" s="91"/>
      <c r="S317" s="91"/>
      <c r="T317" s="91"/>
      <c r="U317" s="91"/>
      <c r="V317" s="91"/>
      <c r="W317" s="91"/>
      <c r="X317" s="91"/>
      <c r="Y317" s="91"/>
      <c r="Z317" s="91"/>
    </row>
    <row r="318" spans="1:26" s="254" customFormat="1">
      <c r="A318" s="47"/>
      <c r="B318" s="91"/>
      <c r="C318" s="102"/>
      <c r="D318" s="47"/>
      <c r="E318" s="91"/>
      <c r="F318" s="91"/>
      <c r="G318" s="91"/>
      <c r="H318" s="91"/>
      <c r="I318" s="91"/>
      <c r="J318" s="91"/>
      <c r="K318" s="91"/>
      <c r="L318" s="91"/>
      <c r="M318" s="91"/>
      <c r="N318" s="91"/>
      <c r="O318" s="91"/>
      <c r="P318" s="91"/>
      <c r="Q318" s="91"/>
      <c r="R318" s="91"/>
      <c r="S318" s="91"/>
      <c r="T318" s="91"/>
      <c r="U318" s="91"/>
      <c r="V318" s="91"/>
      <c r="W318" s="91"/>
      <c r="X318" s="91"/>
      <c r="Y318" s="91"/>
      <c r="Z318" s="91"/>
    </row>
    <row r="319" spans="1:26" s="254" customFormat="1">
      <c r="A319" s="47"/>
      <c r="B319" s="91"/>
      <c r="C319" s="102"/>
      <c r="D319" s="47"/>
      <c r="E319" s="91"/>
      <c r="F319" s="91"/>
      <c r="G319" s="91"/>
      <c r="H319" s="91"/>
      <c r="I319" s="91"/>
      <c r="J319" s="91"/>
      <c r="K319" s="91"/>
      <c r="L319" s="91"/>
      <c r="M319" s="91"/>
      <c r="N319" s="91"/>
      <c r="O319" s="91"/>
      <c r="P319" s="91"/>
      <c r="Q319" s="91"/>
      <c r="R319" s="91"/>
      <c r="S319" s="91"/>
      <c r="T319" s="91"/>
      <c r="U319" s="91"/>
      <c r="V319" s="91"/>
      <c r="W319" s="91"/>
      <c r="X319" s="91"/>
      <c r="Y319" s="91"/>
      <c r="Z319" s="91"/>
    </row>
    <row r="320" spans="1:26" s="254" customFormat="1">
      <c r="A320" s="47"/>
      <c r="B320" s="91"/>
      <c r="C320" s="102"/>
      <c r="D320" s="47"/>
      <c r="E320" s="91"/>
      <c r="F320" s="91"/>
      <c r="G320" s="91"/>
      <c r="H320" s="91"/>
      <c r="I320" s="91"/>
      <c r="J320" s="91"/>
      <c r="K320" s="91"/>
      <c r="L320" s="91"/>
      <c r="M320" s="91"/>
      <c r="N320" s="91"/>
      <c r="O320" s="91"/>
      <c r="P320" s="91"/>
      <c r="Q320" s="91"/>
      <c r="R320" s="91"/>
      <c r="S320" s="91"/>
      <c r="T320" s="91"/>
      <c r="U320" s="91"/>
      <c r="V320" s="91"/>
      <c r="W320" s="91"/>
      <c r="X320" s="91"/>
      <c r="Y320" s="91"/>
      <c r="Z320" s="91"/>
    </row>
    <row r="321" spans="1:26" s="254" customFormat="1">
      <c r="A321" s="47"/>
      <c r="B321" s="91"/>
      <c r="C321" s="102"/>
      <c r="D321" s="47"/>
      <c r="E321" s="91"/>
      <c r="F321" s="91"/>
      <c r="G321" s="91"/>
      <c r="H321" s="91"/>
      <c r="I321" s="91"/>
      <c r="J321" s="91"/>
      <c r="K321" s="91"/>
      <c r="L321" s="91"/>
      <c r="M321" s="91"/>
      <c r="N321" s="91"/>
      <c r="O321" s="91"/>
      <c r="P321" s="91"/>
      <c r="Q321" s="91"/>
      <c r="R321" s="91"/>
      <c r="S321" s="91"/>
      <c r="T321" s="91"/>
      <c r="U321" s="91"/>
      <c r="V321" s="91"/>
      <c r="W321" s="91"/>
      <c r="X321" s="91"/>
      <c r="Y321" s="91"/>
      <c r="Z321" s="91"/>
    </row>
    <row r="322" spans="1:26" s="254" customFormat="1">
      <c r="A322" s="47"/>
      <c r="B322" s="91"/>
      <c r="C322" s="102"/>
      <c r="D322" s="47"/>
      <c r="E322" s="91"/>
      <c r="F322" s="91"/>
      <c r="G322" s="91"/>
      <c r="H322" s="91"/>
      <c r="I322" s="91"/>
      <c r="J322" s="91"/>
      <c r="K322" s="91"/>
      <c r="L322" s="91"/>
      <c r="M322" s="91"/>
      <c r="N322" s="91"/>
      <c r="O322" s="91"/>
      <c r="P322" s="91"/>
      <c r="Q322" s="91"/>
      <c r="R322" s="91"/>
      <c r="S322" s="91"/>
      <c r="T322" s="91"/>
      <c r="U322" s="91"/>
      <c r="V322" s="91"/>
      <c r="W322" s="91"/>
      <c r="X322" s="91"/>
      <c r="Y322" s="91"/>
      <c r="Z322" s="91"/>
    </row>
    <row r="323" spans="1:26" s="254" customFormat="1">
      <c r="A323" s="47"/>
      <c r="B323" s="91"/>
      <c r="C323" s="102"/>
      <c r="D323" s="47"/>
      <c r="E323" s="91"/>
      <c r="F323" s="91"/>
      <c r="G323" s="91"/>
      <c r="H323" s="91"/>
      <c r="I323" s="91"/>
      <c r="J323" s="91"/>
      <c r="K323" s="91"/>
      <c r="L323" s="91"/>
      <c r="M323" s="91"/>
      <c r="N323" s="91"/>
      <c r="O323" s="91"/>
      <c r="P323" s="91"/>
      <c r="Q323" s="91"/>
      <c r="R323" s="91"/>
      <c r="S323" s="91"/>
      <c r="T323" s="91"/>
      <c r="U323" s="91"/>
      <c r="V323" s="91"/>
      <c r="W323" s="91"/>
      <c r="X323" s="91"/>
      <c r="Y323" s="91"/>
      <c r="Z323" s="91"/>
    </row>
    <row r="324" spans="1:26" s="254" customFormat="1">
      <c r="A324" s="47"/>
      <c r="B324" s="91"/>
      <c r="C324" s="102"/>
      <c r="D324" s="47"/>
      <c r="E324" s="91"/>
      <c r="F324" s="91"/>
      <c r="G324" s="91"/>
      <c r="H324" s="91"/>
      <c r="I324" s="91"/>
      <c r="J324" s="91"/>
      <c r="K324" s="91"/>
      <c r="L324" s="91"/>
      <c r="M324" s="91"/>
      <c r="N324" s="91"/>
      <c r="O324" s="91"/>
      <c r="P324" s="91"/>
      <c r="Q324" s="91"/>
      <c r="R324" s="91"/>
      <c r="S324" s="91"/>
      <c r="T324" s="91"/>
      <c r="U324" s="91"/>
      <c r="V324" s="91"/>
      <c r="W324" s="91"/>
      <c r="X324" s="91"/>
      <c r="Y324" s="91"/>
      <c r="Z324" s="91"/>
    </row>
    <row r="325" spans="1:26" s="254" customFormat="1">
      <c r="A325" s="47"/>
      <c r="B325" s="91"/>
      <c r="C325" s="102"/>
      <c r="D325" s="47"/>
      <c r="E325" s="91"/>
      <c r="F325" s="91"/>
      <c r="G325" s="91"/>
      <c r="H325" s="91"/>
      <c r="I325" s="91"/>
      <c r="J325" s="91"/>
      <c r="K325" s="91"/>
      <c r="L325" s="91"/>
      <c r="M325" s="91"/>
      <c r="N325" s="91"/>
      <c r="O325" s="91"/>
      <c r="P325" s="91"/>
      <c r="Q325" s="91"/>
      <c r="R325" s="91"/>
      <c r="S325" s="91"/>
      <c r="T325" s="91"/>
      <c r="U325" s="91"/>
      <c r="V325" s="91"/>
      <c r="W325" s="91"/>
      <c r="X325" s="91"/>
      <c r="Y325" s="91"/>
      <c r="Z325" s="91"/>
    </row>
    <row r="326" spans="1:26" s="254" customFormat="1">
      <c r="A326" s="47"/>
      <c r="B326" s="91"/>
      <c r="C326" s="102"/>
      <c r="D326" s="47"/>
      <c r="E326" s="91"/>
      <c r="F326" s="91"/>
      <c r="G326" s="91"/>
      <c r="H326" s="91"/>
      <c r="I326" s="91"/>
      <c r="J326" s="91"/>
      <c r="K326" s="91"/>
      <c r="L326" s="91"/>
      <c r="M326" s="91"/>
      <c r="N326" s="91"/>
      <c r="O326" s="91"/>
      <c r="P326" s="91"/>
      <c r="Q326" s="91"/>
      <c r="R326" s="91"/>
      <c r="S326" s="91"/>
      <c r="T326" s="91"/>
      <c r="U326" s="91"/>
      <c r="V326" s="91"/>
      <c r="W326" s="91"/>
      <c r="X326" s="91"/>
      <c r="Y326" s="91"/>
      <c r="Z326" s="91"/>
    </row>
    <row r="327" spans="1:26" s="254" customFormat="1">
      <c r="A327" s="47"/>
      <c r="B327" s="91"/>
      <c r="C327" s="102"/>
      <c r="D327" s="47"/>
      <c r="E327" s="91"/>
      <c r="F327" s="91"/>
      <c r="G327" s="91"/>
      <c r="H327" s="91"/>
      <c r="I327" s="91"/>
      <c r="J327" s="91"/>
      <c r="K327" s="91"/>
      <c r="L327" s="91"/>
      <c r="M327" s="91"/>
      <c r="N327" s="91"/>
      <c r="O327" s="91"/>
      <c r="P327" s="91"/>
      <c r="Q327" s="91"/>
      <c r="R327" s="91"/>
      <c r="S327" s="91"/>
      <c r="T327" s="91"/>
      <c r="U327" s="91"/>
      <c r="V327" s="91"/>
      <c r="W327" s="91"/>
      <c r="X327" s="91"/>
      <c r="Y327" s="91"/>
      <c r="Z327" s="91"/>
    </row>
    <row r="328" spans="1:26" s="254" customFormat="1">
      <c r="A328" s="47"/>
      <c r="B328" s="91"/>
      <c r="C328" s="102"/>
      <c r="D328" s="47"/>
      <c r="E328" s="91"/>
      <c r="F328" s="91"/>
      <c r="G328" s="91"/>
      <c r="H328" s="91"/>
      <c r="I328" s="91"/>
      <c r="J328" s="91"/>
      <c r="K328" s="91"/>
      <c r="L328" s="91"/>
      <c r="M328" s="91"/>
      <c r="N328" s="91"/>
      <c r="O328" s="91"/>
      <c r="P328" s="91"/>
      <c r="Q328" s="91"/>
      <c r="R328" s="91"/>
      <c r="S328" s="91"/>
      <c r="T328" s="91"/>
      <c r="U328" s="91"/>
      <c r="V328" s="91"/>
      <c r="W328" s="91"/>
      <c r="X328" s="91"/>
      <c r="Y328" s="91"/>
      <c r="Z328" s="91"/>
    </row>
    <row r="329" spans="1:26" s="254" customFormat="1">
      <c r="A329" s="47"/>
      <c r="B329" s="91"/>
      <c r="C329" s="102"/>
      <c r="D329" s="47"/>
      <c r="E329" s="91"/>
      <c r="F329" s="91"/>
      <c r="G329" s="91"/>
      <c r="H329" s="91"/>
      <c r="I329" s="91"/>
      <c r="J329" s="91"/>
      <c r="K329" s="91"/>
      <c r="L329" s="91"/>
      <c r="M329" s="91"/>
      <c r="N329" s="91"/>
      <c r="O329" s="91"/>
      <c r="P329" s="91"/>
      <c r="Q329" s="91"/>
      <c r="R329" s="91"/>
      <c r="S329" s="91"/>
      <c r="T329" s="91"/>
      <c r="U329" s="91"/>
      <c r="V329" s="91"/>
      <c r="W329" s="91"/>
      <c r="X329" s="91"/>
      <c r="Y329" s="91"/>
      <c r="Z329" s="91"/>
    </row>
    <row r="330" spans="1:26" s="254" customFormat="1">
      <c r="A330" s="47"/>
      <c r="B330" s="91"/>
      <c r="C330" s="102"/>
      <c r="D330" s="47"/>
      <c r="E330" s="91"/>
      <c r="F330" s="91"/>
      <c r="G330" s="91"/>
      <c r="H330" s="91"/>
      <c r="I330" s="91"/>
      <c r="J330" s="91"/>
      <c r="K330" s="91"/>
      <c r="L330" s="91"/>
      <c r="M330" s="91"/>
      <c r="N330" s="91"/>
      <c r="O330" s="91"/>
      <c r="P330" s="91"/>
      <c r="Q330" s="91"/>
      <c r="R330" s="91"/>
      <c r="S330" s="91"/>
      <c r="T330" s="91"/>
      <c r="U330" s="91"/>
      <c r="V330" s="91"/>
      <c r="W330" s="91"/>
      <c r="X330" s="91"/>
      <c r="Y330" s="91"/>
      <c r="Z330" s="91"/>
    </row>
    <row r="331" spans="1:26" s="254" customFormat="1">
      <c r="A331" s="47"/>
      <c r="B331" s="91"/>
      <c r="C331" s="102"/>
      <c r="D331" s="47"/>
      <c r="E331" s="91"/>
      <c r="F331" s="91"/>
      <c r="G331" s="91"/>
      <c r="H331" s="91"/>
      <c r="I331" s="91"/>
      <c r="J331" s="91"/>
      <c r="K331" s="91"/>
      <c r="L331" s="91"/>
      <c r="M331" s="91"/>
      <c r="N331" s="91"/>
      <c r="O331" s="91"/>
      <c r="P331" s="91"/>
      <c r="Q331" s="91"/>
      <c r="R331" s="91"/>
      <c r="S331" s="91"/>
      <c r="T331" s="91"/>
      <c r="U331" s="91"/>
      <c r="V331" s="91"/>
      <c r="W331" s="91"/>
      <c r="X331" s="91"/>
      <c r="Y331" s="91"/>
      <c r="Z331" s="91"/>
    </row>
    <row r="332" spans="1:26" s="254" customFormat="1">
      <c r="A332" s="47"/>
      <c r="B332" s="91"/>
      <c r="C332" s="102"/>
      <c r="D332" s="47"/>
      <c r="E332" s="91"/>
      <c r="F332" s="91"/>
      <c r="G332" s="91"/>
      <c r="H332" s="91"/>
      <c r="I332" s="91"/>
      <c r="J332" s="91"/>
      <c r="K332" s="91"/>
      <c r="L332" s="91"/>
      <c r="M332" s="91"/>
      <c r="N332" s="91"/>
      <c r="O332" s="91"/>
      <c r="P332" s="91"/>
      <c r="Q332" s="91"/>
      <c r="R332" s="91"/>
      <c r="S332" s="91"/>
      <c r="T332" s="91"/>
      <c r="U332" s="91"/>
      <c r="V332" s="91"/>
      <c r="W332" s="91"/>
      <c r="X332" s="91"/>
      <c r="Y332" s="91"/>
      <c r="Z332" s="91"/>
    </row>
    <row r="333" spans="1:26" s="254" customFormat="1">
      <c r="A333" s="47"/>
      <c r="B333" s="91"/>
      <c r="C333" s="102"/>
      <c r="D333" s="47"/>
      <c r="E333" s="91"/>
      <c r="F333" s="91"/>
      <c r="G333" s="91"/>
      <c r="H333" s="91"/>
      <c r="I333" s="91"/>
      <c r="J333" s="91"/>
      <c r="K333" s="91"/>
      <c r="L333" s="91"/>
      <c r="M333" s="91"/>
      <c r="N333" s="91"/>
      <c r="O333" s="91"/>
      <c r="P333" s="91"/>
      <c r="Q333" s="91"/>
      <c r="R333" s="91"/>
      <c r="S333" s="91"/>
      <c r="T333" s="91"/>
      <c r="U333" s="91"/>
      <c r="V333" s="91"/>
      <c r="W333" s="91"/>
      <c r="X333" s="91"/>
      <c r="Y333" s="91"/>
      <c r="Z333" s="91"/>
    </row>
  </sheetData>
  <sheetProtection password="D806" sheet="1" objects="1" scenarios="1"/>
  <mergeCells count="1">
    <mergeCell ref="F5:Z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dimension ref="A1:CM241"/>
  <sheetViews>
    <sheetView showGridLines="0" zoomScale="85" zoomScaleNormal="85" workbookViewId="0">
      <selection activeCell="E16" sqref="E16"/>
    </sheetView>
  </sheetViews>
  <sheetFormatPr defaultColWidth="9.109375" defaultRowHeight="13.2"/>
  <cols>
    <col min="1" max="1" width="30.33203125" style="47" customWidth="1"/>
    <col min="2" max="2" width="19.6640625" style="91" customWidth="1"/>
    <col min="3" max="3" width="11.44140625" style="102" customWidth="1"/>
    <col min="4" max="4" width="28.44140625" style="47" customWidth="1"/>
    <col min="5" max="5" width="14.5546875" style="91" customWidth="1"/>
    <col min="6" max="6" width="14.88671875" style="91" customWidth="1"/>
    <col min="7" max="7" width="16.109375" style="91" customWidth="1"/>
    <col min="8" max="8" width="16.6640625" style="91" customWidth="1"/>
    <col min="9" max="9" width="17.6640625" style="91" customWidth="1"/>
    <col min="10" max="10" width="19.109375" style="91" customWidth="1"/>
    <col min="11" max="26" width="11.33203125" style="91" customWidth="1"/>
    <col min="27" max="80" width="9.109375" style="254"/>
    <col min="81" max="16384" width="9.109375" style="47"/>
  </cols>
  <sheetData>
    <row r="1" spans="1:26" ht="18">
      <c r="A1" s="739" t="s">
        <v>498</v>
      </c>
      <c r="B1" s="90"/>
      <c r="C1" s="101"/>
    </row>
    <row r="2" spans="1:26" ht="13.8" thickBot="1">
      <c r="A2" s="89"/>
    </row>
    <row r="3" spans="1:26">
      <c r="A3" s="581" t="s">
        <v>350</v>
      </c>
      <c r="B3" s="295"/>
      <c r="C3" s="129" t="s">
        <v>226</v>
      </c>
    </row>
    <row r="4" spans="1:26" ht="14.4">
      <c r="A4" s="56" t="s">
        <v>212</v>
      </c>
      <c r="B4" s="95">
        <f>Treatment_Dewatering!B18</f>
        <v>1798000</v>
      </c>
      <c r="C4" s="102" t="s">
        <v>139</v>
      </c>
    </row>
    <row r="5" spans="1:26" ht="14.4">
      <c r="A5" s="56" t="s">
        <v>216</v>
      </c>
      <c r="B5" s="95" t="e">
        <f>'Treat DeWat+Heat Dry_User Def 2'!C34</f>
        <v>#DIV/0!</v>
      </c>
      <c r="D5" s="62"/>
      <c r="E5" s="117" t="s">
        <v>277</v>
      </c>
      <c r="F5" s="920" t="s">
        <v>213</v>
      </c>
      <c r="G5" s="920"/>
      <c r="H5" s="920"/>
      <c r="I5" s="920"/>
      <c r="J5" s="920"/>
      <c r="K5" s="920"/>
      <c r="L5" s="920"/>
      <c r="M5" s="920"/>
      <c r="N5" s="920"/>
      <c r="O5" s="920"/>
      <c r="P5" s="920"/>
      <c r="Q5" s="920"/>
      <c r="R5" s="920"/>
      <c r="S5" s="920"/>
      <c r="T5" s="920"/>
      <c r="U5" s="920"/>
      <c r="V5" s="920"/>
      <c r="W5" s="920"/>
      <c r="X5" s="920"/>
      <c r="Y5" s="920"/>
      <c r="Z5" s="921"/>
    </row>
    <row r="6" spans="1:26" ht="15" thickBot="1">
      <c r="A6" s="56" t="s">
        <v>351</v>
      </c>
      <c r="B6" s="582">
        <v>0</v>
      </c>
      <c r="C6" s="102" t="s">
        <v>139</v>
      </c>
      <c r="D6" s="55"/>
      <c r="E6" s="113" t="s">
        <v>278</v>
      </c>
      <c r="F6" s="112">
        <v>0</v>
      </c>
      <c r="G6" s="91">
        <v>1</v>
      </c>
      <c r="H6" s="91">
        <v>2</v>
      </c>
      <c r="I6" s="91">
        <v>3</v>
      </c>
      <c r="J6" s="91">
        <v>4</v>
      </c>
      <c r="K6" s="91">
        <v>5</v>
      </c>
      <c r="L6" s="91">
        <v>6</v>
      </c>
      <c r="M6" s="91">
        <v>7</v>
      </c>
      <c r="N6" s="91">
        <v>8</v>
      </c>
      <c r="O6" s="91">
        <v>9</v>
      </c>
      <c r="P6" s="91">
        <v>10</v>
      </c>
      <c r="Q6" s="91">
        <v>11</v>
      </c>
      <c r="R6" s="91">
        <v>12</v>
      </c>
      <c r="S6" s="91">
        <v>13</v>
      </c>
      <c r="T6" s="91">
        <v>14</v>
      </c>
      <c r="U6" s="91">
        <v>15</v>
      </c>
      <c r="V6" s="91">
        <v>16</v>
      </c>
      <c r="W6" s="91">
        <v>17</v>
      </c>
      <c r="X6" s="91">
        <v>18</v>
      </c>
      <c r="Y6" s="91">
        <v>19</v>
      </c>
      <c r="Z6" s="109">
        <v>20</v>
      </c>
    </row>
    <row r="7" spans="1:26" ht="14.4">
      <c r="A7" s="760" t="s">
        <v>352</v>
      </c>
      <c r="B7" s="583" t="e">
        <f>SUM(B4:B6)</f>
        <v>#DIV/0!</v>
      </c>
      <c r="C7" s="102" t="s">
        <v>139</v>
      </c>
      <c r="D7" s="609" t="s">
        <v>312</v>
      </c>
      <c r="E7" s="678"/>
      <c r="F7" s="611"/>
      <c r="G7" s="612"/>
      <c r="H7" s="612"/>
      <c r="I7" s="612"/>
      <c r="J7" s="612"/>
      <c r="K7" s="612"/>
      <c r="L7" s="612"/>
      <c r="M7" s="612"/>
      <c r="N7" s="612"/>
      <c r="O7" s="612"/>
      <c r="P7" s="612"/>
      <c r="Q7" s="612"/>
      <c r="R7" s="612"/>
      <c r="S7" s="612"/>
      <c r="T7" s="612"/>
      <c r="U7" s="612"/>
      <c r="V7" s="612"/>
      <c r="W7" s="612"/>
      <c r="X7" s="612"/>
      <c r="Y7" s="612"/>
      <c r="Z7" s="173"/>
    </row>
    <row r="8" spans="1:26" ht="14.4">
      <c r="A8" s="761" t="s">
        <v>353</v>
      </c>
      <c r="B8" s="582">
        <v>0</v>
      </c>
      <c r="C8" s="102" t="s">
        <v>139</v>
      </c>
      <c r="D8" s="56" t="s">
        <v>272</v>
      </c>
      <c r="E8" s="114"/>
      <c r="F8" s="620" t="e">
        <f>B10</f>
        <v>#DIV/0!</v>
      </c>
      <c r="Z8" s="92"/>
    </row>
    <row r="9" spans="1:26" ht="25.2">
      <c r="A9" s="762" t="s">
        <v>354</v>
      </c>
      <c r="B9" s="582">
        <v>0</v>
      </c>
      <c r="C9" s="102" t="s">
        <v>139</v>
      </c>
      <c r="D9" s="68" t="s">
        <v>273</v>
      </c>
      <c r="E9" s="115"/>
      <c r="F9" s="118"/>
      <c r="G9" s="616" t="e">
        <f t="shared" ref="G9:Z9" si="0">$B$19*$B$13</f>
        <v>#DIV/0!</v>
      </c>
      <c r="H9" s="616" t="e">
        <f t="shared" si="0"/>
        <v>#DIV/0!</v>
      </c>
      <c r="I9" s="616" t="e">
        <f t="shared" si="0"/>
        <v>#DIV/0!</v>
      </c>
      <c r="J9" s="616" t="e">
        <f t="shared" si="0"/>
        <v>#DIV/0!</v>
      </c>
      <c r="K9" s="616" t="e">
        <f t="shared" si="0"/>
        <v>#DIV/0!</v>
      </c>
      <c r="L9" s="616" t="e">
        <f t="shared" si="0"/>
        <v>#DIV/0!</v>
      </c>
      <c r="M9" s="616" t="e">
        <f t="shared" si="0"/>
        <v>#DIV/0!</v>
      </c>
      <c r="N9" s="616" t="e">
        <f t="shared" si="0"/>
        <v>#DIV/0!</v>
      </c>
      <c r="O9" s="616" t="e">
        <f t="shared" si="0"/>
        <v>#DIV/0!</v>
      </c>
      <c r="P9" s="616" t="e">
        <f t="shared" si="0"/>
        <v>#DIV/0!</v>
      </c>
      <c r="Q9" s="616" t="e">
        <f t="shared" si="0"/>
        <v>#DIV/0!</v>
      </c>
      <c r="R9" s="616" t="e">
        <f t="shared" si="0"/>
        <v>#DIV/0!</v>
      </c>
      <c r="S9" s="616" t="e">
        <f t="shared" si="0"/>
        <v>#DIV/0!</v>
      </c>
      <c r="T9" s="616" t="e">
        <f t="shared" si="0"/>
        <v>#DIV/0!</v>
      </c>
      <c r="U9" s="616" t="e">
        <f t="shared" si="0"/>
        <v>#DIV/0!</v>
      </c>
      <c r="V9" s="616" t="e">
        <f t="shared" si="0"/>
        <v>#DIV/0!</v>
      </c>
      <c r="W9" s="616" t="e">
        <f t="shared" si="0"/>
        <v>#DIV/0!</v>
      </c>
      <c r="X9" s="616" t="e">
        <f t="shared" si="0"/>
        <v>#DIV/0!</v>
      </c>
      <c r="Y9" s="616" t="e">
        <f t="shared" si="0"/>
        <v>#DIV/0!</v>
      </c>
      <c r="Z9" s="589" t="e">
        <f t="shared" si="0"/>
        <v>#DIV/0!</v>
      </c>
    </row>
    <row r="10" spans="1:26" ht="27" thickBot="1">
      <c r="A10" s="763" t="s">
        <v>355</v>
      </c>
      <c r="B10" s="764" t="e">
        <f>SUM(B7:B9)</f>
        <v>#DIV/0!</v>
      </c>
      <c r="C10" s="102" t="s">
        <v>139</v>
      </c>
      <c r="D10" s="63" t="s">
        <v>274</v>
      </c>
      <c r="E10" s="137"/>
      <c r="F10" s="118"/>
      <c r="G10" s="621" t="e">
        <f t="shared" ref="G10:P10" si="1">$B$23</f>
        <v>#DIV/0!</v>
      </c>
      <c r="H10" s="621" t="e">
        <f t="shared" si="1"/>
        <v>#DIV/0!</v>
      </c>
      <c r="I10" s="621" t="e">
        <f t="shared" si="1"/>
        <v>#DIV/0!</v>
      </c>
      <c r="J10" s="621" t="e">
        <f t="shared" si="1"/>
        <v>#DIV/0!</v>
      </c>
      <c r="K10" s="621" t="e">
        <f t="shared" si="1"/>
        <v>#DIV/0!</v>
      </c>
      <c r="L10" s="621" t="e">
        <f t="shared" si="1"/>
        <v>#DIV/0!</v>
      </c>
      <c r="M10" s="621" t="e">
        <f t="shared" si="1"/>
        <v>#DIV/0!</v>
      </c>
      <c r="N10" s="621" t="e">
        <f t="shared" si="1"/>
        <v>#DIV/0!</v>
      </c>
      <c r="O10" s="621" t="e">
        <f t="shared" si="1"/>
        <v>#DIV/0!</v>
      </c>
      <c r="P10" s="621" t="e">
        <f t="shared" si="1"/>
        <v>#DIV/0!</v>
      </c>
      <c r="Q10" s="621"/>
      <c r="R10" s="621"/>
      <c r="S10" s="621"/>
      <c r="T10" s="621"/>
      <c r="U10" s="621"/>
      <c r="V10" s="621"/>
      <c r="W10" s="621"/>
      <c r="X10" s="621"/>
      <c r="Y10" s="621"/>
      <c r="Z10" s="622"/>
    </row>
    <row r="11" spans="1:26" ht="14.4">
      <c r="A11" s="167" t="s">
        <v>271</v>
      </c>
      <c r="B11" s="697">
        <f>使用者输入值!B38</f>
        <v>0</v>
      </c>
      <c r="D11" s="850" t="s">
        <v>109</v>
      </c>
      <c r="E11" s="851"/>
      <c r="F11" s="852"/>
      <c r="G11" s="853"/>
      <c r="H11" s="853"/>
      <c r="I11" s="853"/>
      <c r="J11" s="853"/>
      <c r="K11" s="853"/>
      <c r="L11" s="853"/>
      <c r="M11" s="853"/>
      <c r="N11" s="853"/>
      <c r="O11" s="853"/>
      <c r="P11" s="853"/>
      <c r="Q11" s="853"/>
      <c r="R11" s="853"/>
      <c r="S11" s="853"/>
      <c r="T11" s="853"/>
      <c r="U11" s="853"/>
      <c r="V11" s="853"/>
      <c r="W11" s="853"/>
      <c r="X11" s="853"/>
      <c r="Y11" s="853"/>
      <c r="Z11" s="854"/>
    </row>
    <row r="12" spans="1:26">
      <c r="A12" s="56" t="s">
        <v>356</v>
      </c>
      <c r="B12" s="92">
        <f>使用者输入值!B39</f>
        <v>0</v>
      </c>
      <c r="C12" s="102" t="s">
        <v>357</v>
      </c>
      <c r="D12" s="613" t="s">
        <v>276</v>
      </c>
      <c r="E12" s="729">
        <f>通用假设!B43</f>
        <v>5.0000000000000001E-3</v>
      </c>
      <c r="F12" s="142"/>
      <c r="G12" s="621" t="e">
        <f>B25</f>
        <v>#DIV/0!</v>
      </c>
      <c r="H12" s="621" t="e">
        <f t="shared" ref="H12:Z12" si="2">G12*(1+$E$12)</f>
        <v>#DIV/0!</v>
      </c>
      <c r="I12" s="621" t="e">
        <f t="shared" si="2"/>
        <v>#DIV/0!</v>
      </c>
      <c r="J12" s="621" t="e">
        <f t="shared" si="2"/>
        <v>#DIV/0!</v>
      </c>
      <c r="K12" s="621" t="e">
        <f t="shared" si="2"/>
        <v>#DIV/0!</v>
      </c>
      <c r="L12" s="621" t="e">
        <f t="shared" si="2"/>
        <v>#DIV/0!</v>
      </c>
      <c r="M12" s="621" t="e">
        <f t="shared" si="2"/>
        <v>#DIV/0!</v>
      </c>
      <c r="N12" s="621" t="e">
        <f t="shared" si="2"/>
        <v>#DIV/0!</v>
      </c>
      <c r="O12" s="621" t="e">
        <f t="shared" si="2"/>
        <v>#DIV/0!</v>
      </c>
      <c r="P12" s="621" t="e">
        <f t="shared" si="2"/>
        <v>#DIV/0!</v>
      </c>
      <c r="Q12" s="621" t="e">
        <f t="shared" si="2"/>
        <v>#DIV/0!</v>
      </c>
      <c r="R12" s="621" t="e">
        <f t="shared" si="2"/>
        <v>#DIV/0!</v>
      </c>
      <c r="S12" s="621" t="e">
        <f t="shared" si="2"/>
        <v>#DIV/0!</v>
      </c>
      <c r="T12" s="621" t="e">
        <f t="shared" si="2"/>
        <v>#DIV/0!</v>
      </c>
      <c r="U12" s="621" t="e">
        <f t="shared" si="2"/>
        <v>#DIV/0!</v>
      </c>
      <c r="V12" s="621" t="e">
        <f t="shared" si="2"/>
        <v>#DIV/0!</v>
      </c>
      <c r="W12" s="621" t="e">
        <f t="shared" si="2"/>
        <v>#DIV/0!</v>
      </c>
      <c r="X12" s="621" t="e">
        <f t="shared" si="2"/>
        <v>#DIV/0!</v>
      </c>
      <c r="Y12" s="621" t="e">
        <f t="shared" si="2"/>
        <v>#DIV/0!</v>
      </c>
      <c r="Z12" s="622" t="e">
        <f t="shared" si="2"/>
        <v>#DIV/0!</v>
      </c>
    </row>
    <row r="13" spans="1:26">
      <c r="A13" s="56" t="s">
        <v>279</v>
      </c>
      <c r="B13" s="586" t="e">
        <f>B11/(1-(1+B11)^(-B12))</f>
        <v>#DIV/0!</v>
      </c>
      <c r="C13" s="103" t="s">
        <v>358</v>
      </c>
      <c r="D13" s="613" t="s">
        <v>186</v>
      </c>
      <c r="E13" s="729">
        <f>通用假设!B42</f>
        <v>5.0000000000000001E-3</v>
      </c>
      <c r="F13" s="142"/>
      <c r="G13" s="621">
        <f>B26</f>
        <v>0</v>
      </c>
      <c r="H13" s="621">
        <f t="shared" ref="H13:Z13" si="3">G13*(1+$E$13)</f>
        <v>0</v>
      </c>
      <c r="I13" s="621">
        <f t="shared" si="3"/>
        <v>0</v>
      </c>
      <c r="J13" s="621">
        <f t="shared" si="3"/>
        <v>0</v>
      </c>
      <c r="K13" s="621">
        <f t="shared" si="3"/>
        <v>0</v>
      </c>
      <c r="L13" s="621">
        <f>K13*(1+$E$13)</f>
        <v>0</v>
      </c>
      <c r="M13" s="621">
        <f t="shared" si="3"/>
        <v>0</v>
      </c>
      <c r="N13" s="621">
        <f t="shared" si="3"/>
        <v>0</v>
      </c>
      <c r="O13" s="621">
        <f t="shared" si="3"/>
        <v>0</v>
      </c>
      <c r="P13" s="621">
        <f t="shared" si="3"/>
        <v>0</v>
      </c>
      <c r="Q13" s="621">
        <f t="shared" si="3"/>
        <v>0</v>
      </c>
      <c r="R13" s="621">
        <f t="shared" si="3"/>
        <v>0</v>
      </c>
      <c r="S13" s="621">
        <f t="shared" si="3"/>
        <v>0</v>
      </c>
      <c r="T13" s="621">
        <f t="shared" si="3"/>
        <v>0</v>
      </c>
      <c r="U13" s="621">
        <f t="shared" si="3"/>
        <v>0</v>
      </c>
      <c r="V13" s="621">
        <f t="shared" si="3"/>
        <v>0</v>
      </c>
      <c r="W13" s="621">
        <f t="shared" si="3"/>
        <v>0</v>
      </c>
      <c r="X13" s="621">
        <f t="shared" si="3"/>
        <v>0</v>
      </c>
      <c r="Y13" s="621">
        <f t="shared" si="3"/>
        <v>0</v>
      </c>
      <c r="Z13" s="622">
        <f t="shared" si="3"/>
        <v>0</v>
      </c>
    </row>
    <row r="14" spans="1:26" ht="13.8" thickBot="1">
      <c r="A14" s="57" t="s">
        <v>280</v>
      </c>
      <c r="B14" s="618" t="e">
        <f>B13*B10</f>
        <v>#DIV/0!</v>
      </c>
      <c r="C14" s="104" t="s">
        <v>359</v>
      </c>
      <c r="D14" s="613" t="s">
        <v>320</v>
      </c>
      <c r="E14" s="729">
        <f>通用假设!B44</f>
        <v>5.0000000000000001E-3</v>
      </c>
      <c r="F14" s="142"/>
      <c r="G14" s="621" t="e">
        <f>B28</f>
        <v>#DIV/0!</v>
      </c>
      <c r="H14" s="621" t="e">
        <f>G14*(1+$E$14)</f>
        <v>#DIV/0!</v>
      </c>
      <c r="I14" s="621" t="e">
        <f t="shared" ref="I14:Z14" si="4">H14*(1+$E$14)</f>
        <v>#DIV/0!</v>
      </c>
      <c r="J14" s="621" t="e">
        <f t="shared" si="4"/>
        <v>#DIV/0!</v>
      </c>
      <c r="K14" s="621" t="e">
        <f t="shared" si="4"/>
        <v>#DIV/0!</v>
      </c>
      <c r="L14" s="621" t="e">
        <f t="shared" si="4"/>
        <v>#DIV/0!</v>
      </c>
      <c r="M14" s="621" t="e">
        <f t="shared" si="4"/>
        <v>#DIV/0!</v>
      </c>
      <c r="N14" s="621" t="e">
        <f t="shared" si="4"/>
        <v>#DIV/0!</v>
      </c>
      <c r="O14" s="621" t="e">
        <f t="shared" si="4"/>
        <v>#DIV/0!</v>
      </c>
      <c r="P14" s="621" t="e">
        <f t="shared" si="4"/>
        <v>#DIV/0!</v>
      </c>
      <c r="Q14" s="621" t="e">
        <f t="shared" si="4"/>
        <v>#DIV/0!</v>
      </c>
      <c r="R14" s="621" t="e">
        <f t="shared" si="4"/>
        <v>#DIV/0!</v>
      </c>
      <c r="S14" s="621" t="e">
        <f t="shared" si="4"/>
        <v>#DIV/0!</v>
      </c>
      <c r="T14" s="621" t="e">
        <f t="shared" si="4"/>
        <v>#DIV/0!</v>
      </c>
      <c r="U14" s="621" t="e">
        <f t="shared" si="4"/>
        <v>#DIV/0!</v>
      </c>
      <c r="V14" s="621" t="e">
        <f t="shared" si="4"/>
        <v>#DIV/0!</v>
      </c>
      <c r="W14" s="621" t="e">
        <f t="shared" si="4"/>
        <v>#DIV/0!</v>
      </c>
      <c r="X14" s="621" t="e">
        <f t="shared" si="4"/>
        <v>#DIV/0!</v>
      </c>
      <c r="Y14" s="621" t="e">
        <f t="shared" si="4"/>
        <v>#DIV/0!</v>
      </c>
      <c r="Z14" s="622" t="e">
        <f t="shared" si="4"/>
        <v>#DIV/0!</v>
      </c>
    </row>
    <row r="15" spans="1:26" ht="14.4">
      <c r="A15" s="581" t="s">
        <v>406</v>
      </c>
      <c r="B15" s="295"/>
      <c r="C15" s="101"/>
      <c r="D15" s="613" t="s">
        <v>321</v>
      </c>
      <c r="E15" s="729">
        <f>通用假设!B45</f>
        <v>5.0000000000000001E-3</v>
      </c>
      <c r="F15" s="142"/>
      <c r="G15" s="621" t="e">
        <f t="shared" ref="G15:G16" si="5">B29</f>
        <v>#DIV/0!</v>
      </c>
      <c r="H15" s="621" t="e">
        <f>G15*(1+$E$15)</f>
        <v>#DIV/0!</v>
      </c>
      <c r="I15" s="621" t="e">
        <f t="shared" ref="I15:Z15" si="6">H15*(1+$E$15)</f>
        <v>#DIV/0!</v>
      </c>
      <c r="J15" s="621" t="e">
        <f t="shared" si="6"/>
        <v>#DIV/0!</v>
      </c>
      <c r="K15" s="621" t="e">
        <f t="shared" si="6"/>
        <v>#DIV/0!</v>
      </c>
      <c r="L15" s="621" t="e">
        <f t="shared" si="6"/>
        <v>#DIV/0!</v>
      </c>
      <c r="M15" s="621" t="e">
        <f t="shared" si="6"/>
        <v>#DIV/0!</v>
      </c>
      <c r="N15" s="621" t="e">
        <f t="shared" si="6"/>
        <v>#DIV/0!</v>
      </c>
      <c r="O15" s="621" t="e">
        <f t="shared" si="6"/>
        <v>#DIV/0!</v>
      </c>
      <c r="P15" s="621" t="e">
        <f t="shared" si="6"/>
        <v>#DIV/0!</v>
      </c>
      <c r="Q15" s="621" t="e">
        <f t="shared" si="6"/>
        <v>#DIV/0!</v>
      </c>
      <c r="R15" s="621" t="e">
        <f t="shared" si="6"/>
        <v>#DIV/0!</v>
      </c>
      <c r="S15" s="621" t="e">
        <f t="shared" si="6"/>
        <v>#DIV/0!</v>
      </c>
      <c r="T15" s="621" t="e">
        <f t="shared" si="6"/>
        <v>#DIV/0!</v>
      </c>
      <c r="U15" s="621" t="e">
        <f t="shared" si="6"/>
        <v>#DIV/0!</v>
      </c>
      <c r="V15" s="621" t="e">
        <f t="shared" si="6"/>
        <v>#DIV/0!</v>
      </c>
      <c r="W15" s="621" t="e">
        <f t="shared" si="6"/>
        <v>#DIV/0!</v>
      </c>
      <c r="X15" s="621" t="e">
        <f t="shared" si="6"/>
        <v>#DIV/0!</v>
      </c>
      <c r="Y15" s="621" t="e">
        <f t="shared" si="6"/>
        <v>#DIV/0!</v>
      </c>
      <c r="Z15" s="622" t="e">
        <f t="shared" si="6"/>
        <v>#DIV/0!</v>
      </c>
    </row>
    <row r="16" spans="1:26" ht="14.4">
      <c r="A16" s="58" t="s">
        <v>282</v>
      </c>
      <c r="B16" s="588">
        <f>使用者输入值!B34</f>
        <v>0</v>
      </c>
      <c r="C16" s="101"/>
      <c r="D16" s="613" t="s">
        <v>542</v>
      </c>
      <c r="E16" s="729"/>
      <c r="F16" s="142"/>
      <c r="G16" s="621" t="e">
        <f t="shared" si="5"/>
        <v>#DIV/0!</v>
      </c>
      <c r="H16" s="621" t="e">
        <f>G16*(1+$E$16)</f>
        <v>#DIV/0!</v>
      </c>
      <c r="I16" s="621" t="e">
        <f t="shared" ref="I16:Z16" si="7">H16*(1+$E$16)</f>
        <v>#DIV/0!</v>
      </c>
      <c r="J16" s="621" t="e">
        <f t="shared" si="7"/>
        <v>#DIV/0!</v>
      </c>
      <c r="K16" s="621" t="e">
        <f t="shared" si="7"/>
        <v>#DIV/0!</v>
      </c>
      <c r="L16" s="621" t="e">
        <f t="shared" si="7"/>
        <v>#DIV/0!</v>
      </c>
      <c r="M16" s="621" t="e">
        <f t="shared" si="7"/>
        <v>#DIV/0!</v>
      </c>
      <c r="N16" s="621" t="e">
        <f t="shared" si="7"/>
        <v>#DIV/0!</v>
      </c>
      <c r="O16" s="621" t="e">
        <f t="shared" si="7"/>
        <v>#DIV/0!</v>
      </c>
      <c r="P16" s="621" t="e">
        <f t="shared" si="7"/>
        <v>#DIV/0!</v>
      </c>
      <c r="Q16" s="621" t="e">
        <f t="shared" si="7"/>
        <v>#DIV/0!</v>
      </c>
      <c r="R16" s="621" t="e">
        <f t="shared" si="7"/>
        <v>#DIV/0!</v>
      </c>
      <c r="S16" s="621" t="e">
        <f t="shared" si="7"/>
        <v>#DIV/0!</v>
      </c>
      <c r="T16" s="621" t="e">
        <f t="shared" si="7"/>
        <v>#DIV/0!</v>
      </c>
      <c r="U16" s="621" t="e">
        <f t="shared" si="7"/>
        <v>#DIV/0!</v>
      </c>
      <c r="V16" s="621" t="e">
        <f t="shared" si="7"/>
        <v>#DIV/0!</v>
      </c>
      <c r="W16" s="621" t="e">
        <f t="shared" si="7"/>
        <v>#DIV/0!</v>
      </c>
      <c r="X16" s="621" t="e">
        <f t="shared" si="7"/>
        <v>#DIV/0!</v>
      </c>
      <c r="Y16" s="621" t="e">
        <f t="shared" si="7"/>
        <v>#DIV/0!</v>
      </c>
      <c r="Z16" s="622" t="e">
        <f t="shared" si="7"/>
        <v>#DIV/0!</v>
      </c>
    </row>
    <row r="17" spans="1:26" ht="14.4">
      <c r="A17" s="58" t="s">
        <v>283</v>
      </c>
      <c r="B17" s="588">
        <f>使用者输入值!B35</f>
        <v>0</v>
      </c>
      <c r="C17" s="101"/>
      <c r="D17" s="613" t="s">
        <v>275</v>
      </c>
      <c r="E17" s="729">
        <f>通用假设!B46</f>
        <v>5.0000000000000001E-3</v>
      </c>
      <c r="F17" s="142"/>
      <c r="G17" s="621" t="e">
        <f>B31</f>
        <v>#DIV/0!</v>
      </c>
      <c r="H17" s="621" t="e">
        <f t="shared" ref="H17:Z17" si="8">G17*(1+$E$17)</f>
        <v>#DIV/0!</v>
      </c>
      <c r="I17" s="621" t="e">
        <f t="shared" si="8"/>
        <v>#DIV/0!</v>
      </c>
      <c r="J17" s="621" t="e">
        <f t="shared" si="8"/>
        <v>#DIV/0!</v>
      </c>
      <c r="K17" s="621" t="e">
        <f t="shared" si="8"/>
        <v>#DIV/0!</v>
      </c>
      <c r="L17" s="621" t="e">
        <f t="shared" si="8"/>
        <v>#DIV/0!</v>
      </c>
      <c r="M17" s="621" t="e">
        <f t="shared" si="8"/>
        <v>#DIV/0!</v>
      </c>
      <c r="N17" s="621" t="e">
        <f t="shared" si="8"/>
        <v>#DIV/0!</v>
      </c>
      <c r="O17" s="621" t="e">
        <f t="shared" si="8"/>
        <v>#DIV/0!</v>
      </c>
      <c r="P17" s="621" t="e">
        <f t="shared" si="8"/>
        <v>#DIV/0!</v>
      </c>
      <c r="Q17" s="621" t="e">
        <f t="shared" si="8"/>
        <v>#DIV/0!</v>
      </c>
      <c r="R17" s="621" t="e">
        <f t="shared" si="8"/>
        <v>#DIV/0!</v>
      </c>
      <c r="S17" s="621" t="e">
        <f t="shared" si="8"/>
        <v>#DIV/0!</v>
      </c>
      <c r="T17" s="621" t="e">
        <f t="shared" si="8"/>
        <v>#DIV/0!</v>
      </c>
      <c r="U17" s="621" t="e">
        <f t="shared" si="8"/>
        <v>#DIV/0!</v>
      </c>
      <c r="V17" s="621" t="e">
        <f t="shared" si="8"/>
        <v>#DIV/0!</v>
      </c>
      <c r="W17" s="621" t="e">
        <f t="shared" si="8"/>
        <v>#DIV/0!</v>
      </c>
      <c r="X17" s="621" t="e">
        <f t="shared" si="8"/>
        <v>#DIV/0!</v>
      </c>
      <c r="Y17" s="621" t="e">
        <f t="shared" si="8"/>
        <v>#DIV/0!</v>
      </c>
      <c r="Z17" s="622" t="e">
        <f t="shared" si="8"/>
        <v>#DIV/0!</v>
      </c>
    </row>
    <row r="18" spans="1:26" ht="14.4">
      <c r="A18" s="59" t="s">
        <v>284</v>
      </c>
      <c r="B18" s="589" t="e">
        <f>B16*B10</f>
        <v>#DIV/0!</v>
      </c>
      <c r="C18" s="102" t="s">
        <v>139</v>
      </c>
      <c r="D18" s="669" t="s">
        <v>400</v>
      </c>
      <c r="E18" s="729"/>
      <c r="F18" s="142"/>
      <c r="G18" s="621" t="e">
        <f>$G$12+$G$13+G14+$G$17</f>
        <v>#DIV/0!</v>
      </c>
      <c r="H18" s="621" t="e">
        <f t="shared" ref="H18:Z20" si="9">$G$12+$G$13+H14+$G$17</f>
        <v>#DIV/0!</v>
      </c>
      <c r="I18" s="621" t="e">
        <f t="shared" si="9"/>
        <v>#DIV/0!</v>
      </c>
      <c r="J18" s="621" t="e">
        <f t="shared" si="9"/>
        <v>#DIV/0!</v>
      </c>
      <c r="K18" s="621" t="e">
        <f t="shared" si="9"/>
        <v>#DIV/0!</v>
      </c>
      <c r="L18" s="621" t="e">
        <f t="shared" si="9"/>
        <v>#DIV/0!</v>
      </c>
      <c r="M18" s="621" t="e">
        <f t="shared" si="9"/>
        <v>#DIV/0!</v>
      </c>
      <c r="N18" s="621" t="e">
        <f t="shared" si="9"/>
        <v>#DIV/0!</v>
      </c>
      <c r="O18" s="621" t="e">
        <f t="shared" si="9"/>
        <v>#DIV/0!</v>
      </c>
      <c r="P18" s="621" t="e">
        <f t="shared" si="9"/>
        <v>#DIV/0!</v>
      </c>
      <c r="Q18" s="621" t="e">
        <f t="shared" si="9"/>
        <v>#DIV/0!</v>
      </c>
      <c r="R18" s="621" t="e">
        <f t="shared" si="9"/>
        <v>#DIV/0!</v>
      </c>
      <c r="S18" s="621" t="e">
        <f t="shared" si="9"/>
        <v>#DIV/0!</v>
      </c>
      <c r="T18" s="621" t="e">
        <f t="shared" si="9"/>
        <v>#DIV/0!</v>
      </c>
      <c r="U18" s="621" t="e">
        <f t="shared" si="9"/>
        <v>#DIV/0!</v>
      </c>
      <c r="V18" s="621" t="e">
        <f t="shared" si="9"/>
        <v>#DIV/0!</v>
      </c>
      <c r="W18" s="621" t="e">
        <f t="shared" si="9"/>
        <v>#DIV/0!</v>
      </c>
      <c r="X18" s="621" t="e">
        <f t="shared" si="9"/>
        <v>#DIV/0!</v>
      </c>
      <c r="Y18" s="621" t="e">
        <f t="shared" si="9"/>
        <v>#DIV/0!</v>
      </c>
      <c r="Z18" s="622" t="e">
        <f t="shared" si="9"/>
        <v>#DIV/0!</v>
      </c>
    </row>
    <row r="19" spans="1:26" ht="14.4">
      <c r="A19" s="59" t="s">
        <v>285</v>
      </c>
      <c r="B19" s="589" t="e">
        <f>B17*B10</f>
        <v>#DIV/0!</v>
      </c>
      <c r="C19" s="102" t="s">
        <v>139</v>
      </c>
      <c r="D19" s="670" t="s">
        <v>401</v>
      </c>
      <c r="E19" s="729"/>
      <c r="F19" s="142"/>
      <c r="G19" s="621" t="e">
        <f>$G$12+$G$13+G15+$G$17</f>
        <v>#DIV/0!</v>
      </c>
      <c r="H19" s="621" t="e">
        <f t="shared" si="9"/>
        <v>#DIV/0!</v>
      </c>
      <c r="I19" s="621" t="e">
        <f t="shared" si="9"/>
        <v>#DIV/0!</v>
      </c>
      <c r="J19" s="621" t="e">
        <f t="shared" si="9"/>
        <v>#DIV/0!</v>
      </c>
      <c r="K19" s="621" t="e">
        <f t="shared" si="9"/>
        <v>#DIV/0!</v>
      </c>
      <c r="L19" s="621" t="e">
        <f t="shared" si="9"/>
        <v>#DIV/0!</v>
      </c>
      <c r="M19" s="621" t="e">
        <f t="shared" si="9"/>
        <v>#DIV/0!</v>
      </c>
      <c r="N19" s="621" t="e">
        <f t="shared" si="9"/>
        <v>#DIV/0!</v>
      </c>
      <c r="O19" s="621" t="e">
        <f t="shared" si="9"/>
        <v>#DIV/0!</v>
      </c>
      <c r="P19" s="621" t="e">
        <f t="shared" si="9"/>
        <v>#DIV/0!</v>
      </c>
      <c r="Q19" s="621" t="e">
        <f t="shared" si="9"/>
        <v>#DIV/0!</v>
      </c>
      <c r="R19" s="621" t="e">
        <f t="shared" si="9"/>
        <v>#DIV/0!</v>
      </c>
      <c r="S19" s="621" t="e">
        <f t="shared" si="9"/>
        <v>#DIV/0!</v>
      </c>
      <c r="T19" s="621" t="e">
        <f t="shared" si="9"/>
        <v>#DIV/0!</v>
      </c>
      <c r="U19" s="621" t="e">
        <f t="shared" si="9"/>
        <v>#DIV/0!</v>
      </c>
      <c r="V19" s="621" t="e">
        <f t="shared" si="9"/>
        <v>#DIV/0!</v>
      </c>
      <c r="W19" s="621" t="e">
        <f t="shared" si="9"/>
        <v>#DIV/0!</v>
      </c>
      <c r="X19" s="621" t="e">
        <f t="shared" si="9"/>
        <v>#DIV/0!</v>
      </c>
      <c r="Y19" s="621" t="e">
        <f t="shared" si="9"/>
        <v>#DIV/0!</v>
      </c>
      <c r="Z19" s="622" t="e">
        <f t="shared" si="9"/>
        <v>#DIV/0!</v>
      </c>
    </row>
    <row r="20" spans="1:26" ht="13.8" thickBot="1">
      <c r="A20" s="68" t="s">
        <v>273</v>
      </c>
      <c r="B20" s="587" t="e">
        <f>B19*B13</f>
        <v>#DIV/0!</v>
      </c>
      <c r="C20" s="102" t="s">
        <v>359</v>
      </c>
      <c r="D20" s="670" t="s">
        <v>543</v>
      </c>
      <c r="E20" s="729"/>
      <c r="F20" s="142"/>
      <c r="G20" s="621" t="e">
        <f>$G$12+$G$13+G16+$G$17</f>
        <v>#DIV/0!</v>
      </c>
      <c r="H20" s="621" t="e">
        <f t="shared" si="9"/>
        <v>#DIV/0!</v>
      </c>
      <c r="I20" s="621" t="e">
        <f t="shared" si="9"/>
        <v>#DIV/0!</v>
      </c>
      <c r="J20" s="621" t="e">
        <f t="shared" si="9"/>
        <v>#DIV/0!</v>
      </c>
      <c r="K20" s="621" t="e">
        <f t="shared" si="9"/>
        <v>#DIV/0!</v>
      </c>
      <c r="L20" s="621" t="e">
        <f t="shared" si="9"/>
        <v>#DIV/0!</v>
      </c>
      <c r="M20" s="621" t="e">
        <f t="shared" si="9"/>
        <v>#DIV/0!</v>
      </c>
      <c r="N20" s="621" t="e">
        <f t="shared" si="9"/>
        <v>#DIV/0!</v>
      </c>
      <c r="O20" s="621" t="e">
        <f t="shared" si="9"/>
        <v>#DIV/0!</v>
      </c>
      <c r="P20" s="621" t="e">
        <f t="shared" si="9"/>
        <v>#DIV/0!</v>
      </c>
      <c r="Q20" s="621" t="e">
        <f t="shared" si="9"/>
        <v>#DIV/0!</v>
      </c>
      <c r="R20" s="621" t="e">
        <f t="shared" si="9"/>
        <v>#DIV/0!</v>
      </c>
      <c r="S20" s="621" t="e">
        <f t="shared" si="9"/>
        <v>#DIV/0!</v>
      </c>
      <c r="T20" s="621" t="e">
        <f t="shared" si="9"/>
        <v>#DIV/0!</v>
      </c>
      <c r="U20" s="621" t="e">
        <f t="shared" si="9"/>
        <v>#DIV/0!</v>
      </c>
      <c r="V20" s="621" t="e">
        <f t="shared" si="9"/>
        <v>#DIV/0!</v>
      </c>
      <c r="W20" s="621" t="e">
        <f t="shared" si="9"/>
        <v>#DIV/0!</v>
      </c>
      <c r="X20" s="621" t="e">
        <f t="shared" si="9"/>
        <v>#DIV/0!</v>
      </c>
      <c r="Y20" s="621" t="e">
        <f t="shared" si="9"/>
        <v>#DIV/0!</v>
      </c>
      <c r="Z20" s="622" t="e">
        <f t="shared" si="9"/>
        <v>#DIV/0!</v>
      </c>
    </row>
    <row r="21" spans="1:26" ht="26.4">
      <c r="A21" s="56" t="s">
        <v>360</v>
      </c>
      <c r="B21" s="92">
        <f>使用者输入值!B37</f>
        <v>0</v>
      </c>
      <c r="C21" s="102" t="s">
        <v>357</v>
      </c>
      <c r="D21" s="168" t="s">
        <v>405</v>
      </c>
      <c r="E21" s="729"/>
      <c r="F21" s="142" t="e">
        <f>F8</f>
        <v>#DIV/0!</v>
      </c>
      <c r="G21" s="621" t="e">
        <f>$G$9+$G$10+G18</f>
        <v>#DIV/0!</v>
      </c>
      <c r="H21" s="621" t="e">
        <f t="shared" ref="H21:Z23" si="10">$G$9+$G$10+H18</f>
        <v>#DIV/0!</v>
      </c>
      <c r="I21" s="621" t="e">
        <f t="shared" si="10"/>
        <v>#DIV/0!</v>
      </c>
      <c r="J21" s="621" t="e">
        <f t="shared" si="10"/>
        <v>#DIV/0!</v>
      </c>
      <c r="K21" s="621" t="e">
        <f t="shared" si="10"/>
        <v>#DIV/0!</v>
      </c>
      <c r="L21" s="621" t="e">
        <f t="shared" si="10"/>
        <v>#DIV/0!</v>
      </c>
      <c r="M21" s="621" t="e">
        <f t="shared" si="10"/>
        <v>#DIV/0!</v>
      </c>
      <c r="N21" s="621" t="e">
        <f t="shared" si="10"/>
        <v>#DIV/0!</v>
      </c>
      <c r="O21" s="621" t="e">
        <f t="shared" si="10"/>
        <v>#DIV/0!</v>
      </c>
      <c r="P21" s="621" t="e">
        <f t="shared" si="10"/>
        <v>#DIV/0!</v>
      </c>
      <c r="Q21" s="621" t="e">
        <f t="shared" si="10"/>
        <v>#DIV/0!</v>
      </c>
      <c r="R21" s="621" t="e">
        <f t="shared" si="10"/>
        <v>#DIV/0!</v>
      </c>
      <c r="S21" s="621" t="e">
        <f t="shared" si="10"/>
        <v>#DIV/0!</v>
      </c>
      <c r="T21" s="621" t="e">
        <f t="shared" si="10"/>
        <v>#DIV/0!</v>
      </c>
      <c r="U21" s="621" t="e">
        <f t="shared" si="10"/>
        <v>#DIV/0!</v>
      </c>
      <c r="V21" s="621" t="e">
        <f t="shared" si="10"/>
        <v>#DIV/0!</v>
      </c>
      <c r="W21" s="621" t="e">
        <f t="shared" si="10"/>
        <v>#DIV/0!</v>
      </c>
      <c r="X21" s="621" t="e">
        <f t="shared" si="10"/>
        <v>#DIV/0!</v>
      </c>
      <c r="Y21" s="621" t="e">
        <f t="shared" si="10"/>
        <v>#DIV/0!</v>
      </c>
      <c r="Z21" s="622" t="e">
        <f t="shared" si="10"/>
        <v>#DIV/0!</v>
      </c>
    </row>
    <row r="22" spans="1:26" ht="27">
      <c r="A22" s="59" t="s">
        <v>361</v>
      </c>
      <c r="B22" s="671">
        <f>使用者输入值!B36</f>
        <v>0</v>
      </c>
      <c r="D22" s="140" t="s">
        <v>402</v>
      </c>
      <c r="E22" s="729"/>
      <c r="F22" s="142" t="e">
        <f>F8</f>
        <v>#DIV/0!</v>
      </c>
      <c r="G22" s="621" t="e">
        <f>$G$9+$G$10+G19</f>
        <v>#DIV/0!</v>
      </c>
      <c r="H22" s="621" t="e">
        <f t="shared" si="10"/>
        <v>#DIV/0!</v>
      </c>
      <c r="I22" s="621" t="e">
        <f t="shared" si="10"/>
        <v>#DIV/0!</v>
      </c>
      <c r="J22" s="621" t="e">
        <f t="shared" si="10"/>
        <v>#DIV/0!</v>
      </c>
      <c r="K22" s="621" t="e">
        <f t="shared" si="10"/>
        <v>#DIV/0!</v>
      </c>
      <c r="L22" s="621" t="e">
        <f t="shared" si="10"/>
        <v>#DIV/0!</v>
      </c>
      <c r="M22" s="621" t="e">
        <f t="shared" si="10"/>
        <v>#DIV/0!</v>
      </c>
      <c r="N22" s="621" t="e">
        <f t="shared" si="10"/>
        <v>#DIV/0!</v>
      </c>
      <c r="O22" s="621" t="e">
        <f t="shared" si="10"/>
        <v>#DIV/0!</v>
      </c>
      <c r="P22" s="621" t="e">
        <f t="shared" si="10"/>
        <v>#DIV/0!</v>
      </c>
      <c r="Q22" s="621" t="e">
        <f t="shared" si="10"/>
        <v>#DIV/0!</v>
      </c>
      <c r="R22" s="621" t="e">
        <f t="shared" si="10"/>
        <v>#DIV/0!</v>
      </c>
      <c r="S22" s="621" t="e">
        <f t="shared" si="10"/>
        <v>#DIV/0!</v>
      </c>
      <c r="T22" s="621" t="e">
        <f t="shared" si="10"/>
        <v>#DIV/0!</v>
      </c>
      <c r="U22" s="621" t="e">
        <f t="shared" si="10"/>
        <v>#DIV/0!</v>
      </c>
      <c r="V22" s="621" t="e">
        <f t="shared" si="10"/>
        <v>#DIV/0!</v>
      </c>
      <c r="W22" s="621" t="e">
        <f t="shared" si="10"/>
        <v>#DIV/0!</v>
      </c>
      <c r="X22" s="621" t="e">
        <f t="shared" si="10"/>
        <v>#DIV/0!</v>
      </c>
      <c r="Y22" s="621" t="e">
        <f t="shared" si="10"/>
        <v>#DIV/0!</v>
      </c>
      <c r="Z22" s="622" t="e">
        <f t="shared" si="10"/>
        <v>#DIV/0!</v>
      </c>
    </row>
    <row r="23" spans="1:26" ht="27" thickBot="1">
      <c r="A23" s="107" t="s">
        <v>362</v>
      </c>
      <c r="B23" s="587" t="e">
        <f>-PMT(B22,B21,B18,0,0)</f>
        <v>#DIV/0!</v>
      </c>
      <c r="C23" s="102" t="s">
        <v>363</v>
      </c>
      <c r="D23" s="170" t="s">
        <v>544</v>
      </c>
      <c r="E23" s="796"/>
      <c r="F23" s="142" t="e">
        <f>F8</f>
        <v>#DIV/0!</v>
      </c>
      <c r="G23" s="621" t="e">
        <f>$G$9+$G$10+G20</f>
        <v>#DIV/0!</v>
      </c>
      <c r="H23" s="621" t="e">
        <f t="shared" si="10"/>
        <v>#DIV/0!</v>
      </c>
      <c r="I23" s="621" t="e">
        <f t="shared" si="10"/>
        <v>#DIV/0!</v>
      </c>
      <c r="J23" s="621" t="e">
        <f t="shared" si="10"/>
        <v>#DIV/0!</v>
      </c>
      <c r="K23" s="621" t="e">
        <f t="shared" si="10"/>
        <v>#DIV/0!</v>
      </c>
      <c r="L23" s="621" t="e">
        <f t="shared" si="10"/>
        <v>#DIV/0!</v>
      </c>
      <c r="M23" s="621" t="e">
        <f t="shared" si="10"/>
        <v>#DIV/0!</v>
      </c>
      <c r="N23" s="621" t="e">
        <f t="shared" si="10"/>
        <v>#DIV/0!</v>
      </c>
      <c r="O23" s="621" t="e">
        <f t="shared" si="10"/>
        <v>#DIV/0!</v>
      </c>
      <c r="P23" s="621" t="e">
        <f t="shared" si="10"/>
        <v>#DIV/0!</v>
      </c>
      <c r="Q23" s="621" t="e">
        <f t="shared" si="10"/>
        <v>#DIV/0!</v>
      </c>
      <c r="R23" s="621" t="e">
        <f t="shared" si="10"/>
        <v>#DIV/0!</v>
      </c>
      <c r="S23" s="621" t="e">
        <f t="shared" si="10"/>
        <v>#DIV/0!</v>
      </c>
      <c r="T23" s="621" t="e">
        <f t="shared" si="10"/>
        <v>#DIV/0!</v>
      </c>
      <c r="U23" s="621" t="e">
        <f t="shared" si="10"/>
        <v>#DIV/0!</v>
      </c>
      <c r="V23" s="621" t="e">
        <f t="shared" si="10"/>
        <v>#DIV/0!</v>
      </c>
      <c r="W23" s="621" t="e">
        <f t="shared" si="10"/>
        <v>#DIV/0!</v>
      </c>
      <c r="X23" s="621" t="e">
        <f t="shared" si="10"/>
        <v>#DIV/0!</v>
      </c>
      <c r="Y23" s="621" t="e">
        <f t="shared" si="10"/>
        <v>#DIV/0!</v>
      </c>
      <c r="Z23" s="622" t="e">
        <f t="shared" si="10"/>
        <v>#DIV/0!</v>
      </c>
    </row>
    <row r="24" spans="1:26">
      <c r="A24" s="581" t="s">
        <v>367</v>
      </c>
      <c r="B24" s="295"/>
      <c r="D24" s="609" t="s">
        <v>390</v>
      </c>
      <c r="E24" s="857"/>
      <c r="F24" s="611"/>
      <c r="G24" s="612"/>
      <c r="H24" s="612"/>
      <c r="I24" s="612"/>
      <c r="J24" s="612"/>
      <c r="K24" s="612"/>
      <c r="L24" s="612"/>
      <c r="M24" s="612"/>
      <c r="N24" s="612"/>
      <c r="O24" s="612"/>
      <c r="P24" s="612"/>
      <c r="Q24" s="612"/>
      <c r="R24" s="612"/>
      <c r="S24" s="612"/>
      <c r="T24" s="612"/>
      <c r="U24" s="612"/>
      <c r="V24" s="612"/>
      <c r="W24" s="612"/>
      <c r="X24" s="612"/>
      <c r="Y24" s="612"/>
      <c r="Z24" s="173"/>
    </row>
    <row r="25" spans="1:26" ht="26.4">
      <c r="A25" s="60" t="s">
        <v>364</v>
      </c>
      <c r="B25" s="94" t="e">
        <f>Treatment_Dewatering!B22</f>
        <v>#DIV/0!</v>
      </c>
      <c r="C25" s="102" t="s">
        <v>363</v>
      </c>
      <c r="D25" s="63" t="s">
        <v>368</v>
      </c>
      <c r="E25" s="729">
        <f>通用假设!B44</f>
        <v>5.0000000000000001E-3</v>
      </c>
      <c r="F25" s="142"/>
      <c r="G25" s="123" t="e">
        <f>B37</f>
        <v>#DIV/0!</v>
      </c>
      <c r="H25" s="123" t="e">
        <f>G25*(1+$E$25)</f>
        <v>#DIV/0!</v>
      </c>
      <c r="I25" s="123" t="e">
        <f>H25*(1+$E$25)</f>
        <v>#DIV/0!</v>
      </c>
      <c r="J25" s="123" t="e">
        <f>I25*(1+$E$25)</f>
        <v>#DIV/0!</v>
      </c>
      <c r="K25" s="123" t="e">
        <f t="shared" ref="K25:Z25" si="11">J25*(1+$E$25)</f>
        <v>#DIV/0!</v>
      </c>
      <c r="L25" s="123" t="e">
        <f t="shared" si="11"/>
        <v>#DIV/0!</v>
      </c>
      <c r="M25" s="123" t="e">
        <f t="shared" si="11"/>
        <v>#DIV/0!</v>
      </c>
      <c r="N25" s="123" t="e">
        <f t="shared" si="11"/>
        <v>#DIV/0!</v>
      </c>
      <c r="O25" s="123" t="e">
        <f t="shared" si="11"/>
        <v>#DIV/0!</v>
      </c>
      <c r="P25" s="123" t="e">
        <f t="shared" si="11"/>
        <v>#DIV/0!</v>
      </c>
      <c r="Q25" s="123" t="e">
        <f t="shared" si="11"/>
        <v>#DIV/0!</v>
      </c>
      <c r="R25" s="123" t="e">
        <f t="shared" si="11"/>
        <v>#DIV/0!</v>
      </c>
      <c r="S25" s="123" t="e">
        <f t="shared" si="11"/>
        <v>#DIV/0!</v>
      </c>
      <c r="T25" s="123" t="e">
        <f t="shared" si="11"/>
        <v>#DIV/0!</v>
      </c>
      <c r="U25" s="123" t="e">
        <f t="shared" si="11"/>
        <v>#DIV/0!</v>
      </c>
      <c r="V25" s="123" t="e">
        <f t="shared" si="11"/>
        <v>#DIV/0!</v>
      </c>
      <c r="W25" s="123" t="e">
        <f t="shared" si="11"/>
        <v>#DIV/0!</v>
      </c>
      <c r="X25" s="123" t="e">
        <f t="shared" si="11"/>
        <v>#DIV/0!</v>
      </c>
      <c r="Y25" s="123" t="e">
        <f t="shared" si="11"/>
        <v>#DIV/0!</v>
      </c>
      <c r="Z25" s="143" t="e">
        <f t="shared" si="11"/>
        <v>#DIV/0!</v>
      </c>
    </row>
    <row r="26" spans="1:26" ht="26.4">
      <c r="A26" s="60" t="s">
        <v>365</v>
      </c>
      <c r="B26" s="94">
        <f>Treatment_Dewatering!B25</f>
        <v>0</v>
      </c>
      <c r="C26" s="102" t="s">
        <v>363</v>
      </c>
      <c r="D26" s="637" t="s">
        <v>523</v>
      </c>
      <c r="E26" s="729">
        <f>通用假设!B47</f>
        <v>5.0000000000000001E-3</v>
      </c>
      <c r="F26" s="142"/>
      <c r="G26" s="123" t="e">
        <f>B38</f>
        <v>#DIV/0!</v>
      </c>
      <c r="H26" s="123" t="e">
        <f>G26*(1+$E$26)</f>
        <v>#DIV/0!</v>
      </c>
      <c r="I26" s="123" t="e">
        <f t="shared" ref="I26:Z26" si="12">H26*(1+$E$26)</f>
        <v>#DIV/0!</v>
      </c>
      <c r="J26" s="123" t="e">
        <f t="shared" si="12"/>
        <v>#DIV/0!</v>
      </c>
      <c r="K26" s="123" t="e">
        <f t="shared" si="12"/>
        <v>#DIV/0!</v>
      </c>
      <c r="L26" s="123" t="e">
        <f t="shared" si="12"/>
        <v>#DIV/0!</v>
      </c>
      <c r="M26" s="123" t="e">
        <f t="shared" si="12"/>
        <v>#DIV/0!</v>
      </c>
      <c r="N26" s="123" t="e">
        <f t="shared" si="12"/>
        <v>#DIV/0!</v>
      </c>
      <c r="O26" s="123" t="e">
        <f t="shared" si="12"/>
        <v>#DIV/0!</v>
      </c>
      <c r="P26" s="123" t="e">
        <f t="shared" si="12"/>
        <v>#DIV/0!</v>
      </c>
      <c r="Q26" s="123" t="e">
        <f t="shared" si="12"/>
        <v>#DIV/0!</v>
      </c>
      <c r="R26" s="123" t="e">
        <f t="shared" si="12"/>
        <v>#DIV/0!</v>
      </c>
      <c r="S26" s="123" t="e">
        <f t="shared" si="12"/>
        <v>#DIV/0!</v>
      </c>
      <c r="T26" s="123" t="e">
        <f t="shared" si="12"/>
        <v>#DIV/0!</v>
      </c>
      <c r="U26" s="123" t="e">
        <f t="shared" si="12"/>
        <v>#DIV/0!</v>
      </c>
      <c r="V26" s="123" t="e">
        <f t="shared" si="12"/>
        <v>#DIV/0!</v>
      </c>
      <c r="W26" s="123" t="e">
        <f t="shared" si="12"/>
        <v>#DIV/0!</v>
      </c>
      <c r="X26" s="123" t="e">
        <f t="shared" si="12"/>
        <v>#DIV/0!</v>
      </c>
      <c r="Y26" s="123" t="e">
        <f t="shared" si="12"/>
        <v>#DIV/0!</v>
      </c>
      <c r="Z26" s="143" t="e">
        <f t="shared" si="12"/>
        <v>#DIV/0!</v>
      </c>
    </row>
    <row r="27" spans="1:26" ht="39.6">
      <c r="A27" s="60" t="s">
        <v>395</v>
      </c>
      <c r="B27" s="94"/>
      <c r="C27" s="102" t="s">
        <v>363</v>
      </c>
      <c r="D27" s="63" t="str">
        <f>'NPV-DeWat+Ht Dry-User Defined 1'!D27</f>
        <v>Annuity of Governemnt financial incentive to cement plants for the use of sewage sludge</v>
      </c>
      <c r="E27" s="142"/>
      <c r="F27" s="142"/>
      <c r="G27" s="123" t="e">
        <f t="shared" ref="G27:Z27" si="13">$B$40</f>
        <v>#DIV/0!</v>
      </c>
      <c r="H27" s="123" t="e">
        <f t="shared" si="13"/>
        <v>#DIV/0!</v>
      </c>
      <c r="I27" s="123" t="e">
        <f t="shared" si="13"/>
        <v>#DIV/0!</v>
      </c>
      <c r="J27" s="123" t="e">
        <f t="shared" si="13"/>
        <v>#DIV/0!</v>
      </c>
      <c r="K27" s="123" t="e">
        <f t="shared" si="13"/>
        <v>#DIV/0!</v>
      </c>
      <c r="L27" s="123" t="e">
        <f t="shared" si="13"/>
        <v>#DIV/0!</v>
      </c>
      <c r="M27" s="123" t="e">
        <f t="shared" si="13"/>
        <v>#DIV/0!</v>
      </c>
      <c r="N27" s="123" t="e">
        <f t="shared" si="13"/>
        <v>#DIV/0!</v>
      </c>
      <c r="O27" s="123" t="e">
        <f t="shared" si="13"/>
        <v>#DIV/0!</v>
      </c>
      <c r="P27" s="123" t="e">
        <f t="shared" si="13"/>
        <v>#DIV/0!</v>
      </c>
      <c r="Q27" s="123" t="e">
        <f t="shared" si="13"/>
        <v>#DIV/0!</v>
      </c>
      <c r="R27" s="123" t="e">
        <f t="shared" si="13"/>
        <v>#DIV/0!</v>
      </c>
      <c r="S27" s="123" t="e">
        <f t="shared" si="13"/>
        <v>#DIV/0!</v>
      </c>
      <c r="T27" s="123" t="e">
        <f t="shared" si="13"/>
        <v>#DIV/0!</v>
      </c>
      <c r="U27" s="123" t="e">
        <f t="shared" si="13"/>
        <v>#DIV/0!</v>
      </c>
      <c r="V27" s="123" t="e">
        <f t="shared" si="13"/>
        <v>#DIV/0!</v>
      </c>
      <c r="W27" s="123" t="e">
        <f t="shared" si="13"/>
        <v>#DIV/0!</v>
      </c>
      <c r="X27" s="123" t="e">
        <f t="shared" si="13"/>
        <v>#DIV/0!</v>
      </c>
      <c r="Y27" s="123" t="e">
        <f t="shared" si="13"/>
        <v>#DIV/0!</v>
      </c>
      <c r="Z27" s="143" t="e">
        <f t="shared" si="13"/>
        <v>#DIV/0!</v>
      </c>
    </row>
    <row r="28" spans="1:26" ht="13.8" thickBot="1">
      <c r="A28" s="71" t="s">
        <v>398</v>
      </c>
      <c r="B28" s="94" t="e">
        <f>'Treat DeWat+Heat Dry_User Def 2'!D38</f>
        <v>#DIV/0!</v>
      </c>
      <c r="C28" s="102" t="s">
        <v>363</v>
      </c>
      <c r="D28" s="135" t="str">
        <f>'NPV-DeWat+Ht Dry-User Defined 1'!D28</f>
        <v>Total Revenue</v>
      </c>
      <c r="E28" s="858"/>
      <c r="F28" s="858"/>
      <c r="G28" s="755" t="e">
        <f>SUM(G25:G27)</f>
        <v>#DIV/0!</v>
      </c>
      <c r="H28" s="755" t="e">
        <f t="shared" ref="H28:Y28" si="14">SUM(H25:H27)</f>
        <v>#DIV/0!</v>
      </c>
      <c r="I28" s="755" t="e">
        <f t="shared" si="14"/>
        <v>#DIV/0!</v>
      </c>
      <c r="J28" s="755" t="e">
        <f t="shared" si="14"/>
        <v>#DIV/0!</v>
      </c>
      <c r="K28" s="755" t="e">
        <f t="shared" si="14"/>
        <v>#DIV/0!</v>
      </c>
      <c r="L28" s="755" t="e">
        <f t="shared" si="14"/>
        <v>#DIV/0!</v>
      </c>
      <c r="M28" s="755" t="e">
        <f t="shared" si="14"/>
        <v>#DIV/0!</v>
      </c>
      <c r="N28" s="755" t="e">
        <f t="shared" si="14"/>
        <v>#DIV/0!</v>
      </c>
      <c r="O28" s="755" t="e">
        <f t="shared" si="14"/>
        <v>#DIV/0!</v>
      </c>
      <c r="P28" s="755" t="e">
        <f t="shared" si="14"/>
        <v>#DIV/0!</v>
      </c>
      <c r="Q28" s="755" t="e">
        <f t="shared" si="14"/>
        <v>#DIV/0!</v>
      </c>
      <c r="R28" s="755" t="e">
        <f t="shared" si="14"/>
        <v>#DIV/0!</v>
      </c>
      <c r="S28" s="755" t="e">
        <f t="shared" si="14"/>
        <v>#DIV/0!</v>
      </c>
      <c r="T28" s="755" t="e">
        <f t="shared" si="14"/>
        <v>#DIV/0!</v>
      </c>
      <c r="U28" s="755" t="e">
        <f t="shared" si="14"/>
        <v>#DIV/0!</v>
      </c>
      <c r="V28" s="755" t="e">
        <f t="shared" si="14"/>
        <v>#DIV/0!</v>
      </c>
      <c r="W28" s="755" t="e">
        <f t="shared" si="14"/>
        <v>#DIV/0!</v>
      </c>
      <c r="X28" s="755" t="e">
        <f t="shared" si="14"/>
        <v>#DIV/0!</v>
      </c>
      <c r="Y28" s="755" t="e">
        <f t="shared" si="14"/>
        <v>#DIV/0!</v>
      </c>
      <c r="Z28" s="849" t="e">
        <f>SUM(Z25:Z27)</f>
        <v>#DIV/0!</v>
      </c>
    </row>
    <row r="29" spans="1:26">
      <c r="A29" s="71" t="s">
        <v>399</v>
      </c>
      <c r="B29" s="94" t="e">
        <f>'Treat DeWat+Heat Dry_User Def 2'!D39</f>
        <v>#DIV/0!</v>
      </c>
      <c r="C29" s="102" t="s">
        <v>363</v>
      </c>
      <c r="D29" s="682" t="s">
        <v>522</v>
      </c>
      <c r="E29" s="614"/>
      <c r="F29" s="142"/>
      <c r="G29" s="123"/>
      <c r="H29" s="123"/>
      <c r="I29" s="123"/>
      <c r="J29" s="123"/>
      <c r="K29" s="123"/>
      <c r="L29" s="123"/>
      <c r="M29" s="123"/>
      <c r="N29" s="123"/>
      <c r="O29" s="123"/>
      <c r="P29" s="123"/>
      <c r="Q29" s="123"/>
      <c r="R29" s="123"/>
      <c r="S29" s="123"/>
      <c r="T29" s="123"/>
      <c r="U29" s="123"/>
      <c r="V29" s="123"/>
      <c r="W29" s="123"/>
      <c r="X29" s="123"/>
      <c r="Y29" s="123"/>
      <c r="Z29" s="143"/>
    </row>
    <row r="30" spans="1:26">
      <c r="A30" s="71" t="s">
        <v>549</v>
      </c>
      <c r="B30" s="94" t="e">
        <f>'Treat DeWat+Heat Dry_User Def 2'!D40</f>
        <v>#DIV/0!</v>
      </c>
      <c r="C30" s="102" t="s">
        <v>363</v>
      </c>
      <c r="D30" s="791" t="s">
        <v>403</v>
      </c>
      <c r="E30" s="677"/>
      <c r="F30" s="753" t="e">
        <f>F25-F21</f>
        <v>#DIV/0!</v>
      </c>
      <c r="G30" s="676" t="e">
        <f t="shared" ref="G30:Z30" si="15">G28-G18</f>
        <v>#DIV/0!</v>
      </c>
      <c r="H30" s="676" t="e">
        <f t="shared" si="15"/>
        <v>#DIV/0!</v>
      </c>
      <c r="I30" s="676" t="e">
        <f t="shared" si="15"/>
        <v>#DIV/0!</v>
      </c>
      <c r="J30" s="676" t="e">
        <f t="shared" si="15"/>
        <v>#DIV/0!</v>
      </c>
      <c r="K30" s="676" t="e">
        <f t="shared" si="15"/>
        <v>#DIV/0!</v>
      </c>
      <c r="L30" s="676" t="e">
        <f t="shared" si="15"/>
        <v>#DIV/0!</v>
      </c>
      <c r="M30" s="676" t="e">
        <f t="shared" si="15"/>
        <v>#DIV/0!</v>
      </c>
      <c r="N30" s="676" t="e">
        <f t="shared" si="15"/>
        <v>#DIV/0!</v>
      </c>
      <c r="O30" s="676" t="e">
        <f t="shared" si="15"/>
        <v>#DIV/0!</v>
      </c>
      <c r="P30" s="676" t="e">
        <f t="shared" si="15"/>
        <v>#DIV/0!</v>
      </c>
      <c r="Q30" s="676" t="e">
        <f t="shared" si="15"/>
        <v>#DIV/0!</v>
      </c>
      <c r="R30" s="676" t="e">
        <f t="shared" si="15"/>
        <v>#DIV/0!</v>
      </c>
      <c r="S30" s="676" t="e">
        <f t="shared" si="15"/>
        <v>#DIV/0!</v>
      </c>
      <c r="T30" s="676" t="e">
        <f t="shared" si="15"/>
        <v>#DIV/0!</v>
      </c>
      <c r="U30" s="676" t="e">
        <f t="shared" si="15"/>
        <v>#DIV/0!</v>
      </c>
      <c r="V30" s="676" t="e">
        <f t="shared" si="15"/>
        <v>#DIV/0!</v>
      </c>
      <c r="W30" s="676" t="e">
        <f t="shared" si="15"/>
        <v>#DIV/0!</v>
      </c>
      <c r="X30" s="676" t="e">
        <f t="shared" si="15"/>
        <v>#DIV/0!</v>
      </c>
      <c r="Y30" s="676" t="e">
        <f t="shared" si="15"/>
        <v>#DIV/0!</v>
      </c>
      <c r="Z30" s="841" t="e">
        <f t="shared" si="15"/>
        <v>#DIV/0!</v>
      </c>
    </row>
    <row r="31" spans="1:26">
      <c r="A31" s="60" t="s">
        <v>366</v>
      </c>
      <c r="B31" s="94" t="e">
        <f>'Sludge Transportation'!G18</f>
        <v>#DIV/0!</v>
      </c>
      <c r="C31" s="102" t="s">
        <v>363</v>
      </c>
      <c r="D31" s="791" t="s">
        <v>404</v>
      </c>
      <c r="E31" s="677"/>
      <c r="F31" s="753" t="e">
        <f>F25-F22</f>
        <v>#DIV/0!</v>
      </c>
      <c r="G31" s="676" t="e">
        <f t="shared" ref="G31:Z31" si="16">G28-G19</f>
        <v>#DIV/0!</v>
      </c>
      <c r="H31" s="676" t="e">
        <f t="shared" si="16"/>
        <v>#DIV/0!</v>
      </c>
      <c r="I31" s="676" t="e">
        <f t="shared" si="16"/>
        <v>#DIV/0!</v>
      </c>
      <c r="J31" s="676" t="e">
        <f t="shared" si="16"/>
        <v>#DIV/0!</v>
      </c>
      <c r="K31" s="676" t="e">
        <f t="shared" si="16"/>
        <v>#DIV/0!</v>
      </c>
      <c r="L31" s="676" t="e">
        <f t="shared" si="16"/>
        <v>#DIV/0!</v>
      </c>
      <c r="M31" s="676" t="e">
        <f t="shared" si="16"/>
        <v>#DIV/0!</v>
      </c>
      <c r="N31" s="676" t="e">
        <f t="shared" si="16"/>
        <v>#DIV/0!</v>
      </c>
      <c r="O31" s="676" t="e">
        <f t="shared" si="16"/>
        <v>#DIV/0!</v>
      </c>
      <c r="P31" s="676" t="e">
        <f t="shared" si="16"/>
        <v>#DIV/0!</v>
      </c>
      <c r="Q31" s="676" t="e">
        <f t="shared" si="16"/>
        <v>#DIV/0!</v>
      </c>
      <c r="R31" s="676" t="e">
        <f t="shared" si="16"/>
        <v>#DIV/0!</v>
      </c>
      <c r="S31" s="676" t="e">
        <f t="shared" si="16"/>
        <v>#DIV/0!</v>
      </c>
      <c r="T31" s="676" t="e">
        <f t="shared" si="16"/>
        <v>#DIV/0!</v>
      </c>
      <c r="U31" s="676" t="e">
        <f t="shared" si="16"/>
        <v>#DIV/0!</v>
      </c>
      <c r="V31" s="676" t="e">
        <f t="shared" si="16"/>
        <v>#DIV/0!</v>
      </c>
      <c r="W31" s="676" t="e">
        <f t="shared" si="16"/>
        <v>#DIV/0!</v>
      </c>
      <c r="X31" s="676" t="e">
        <f t="shared" si="16"/>
        <v>#DIV/0!</v>
      </c>
      <c r="Y31" s="676" t="e">
        <f t="shared" si="16"/>
        <v>#DIV/0!</v>
      </c>
      <c r="Z31" s="841" t="e">
        <f t="shared" si="16"/>
        <v>#DIV/0!</v>
      </c>
    </row>
    <row r="32" spans="1:26" ht="27" thickBot="1">
      <c r="A32" s="72" t="s">
        <v>396</v>
      </c>
      <c r="B32" s="643" t="e">
        <f>$B$25+$B$26+$B$31+B28</f>
        <v>#DIV/0!</v>
      </c>
      <c r="C32" s="102" t="s">
        <v>363</v>
      </c>
      <c r="D32" s="842" t="s">
        <v>545</v>
      </c>
      <c r="E32" s="664"/>
      <c r="F32" s="843" t="e">
        <f>F25-F23</f>
        <v>#DIV/0!</v>
      </c>
      <c r="G32" s="844" t="e">
        <f t="shared" ref="G32:Z32" si="17">G28-G20</f>
        <v>#DIV/0!</v>
      </c>
      <c r="H32" s="844" t="e">
        <f t="shared" si="17"/>
        <v>#DIV/0!</v>
      </c>
      <c r="I32" s="844" t="e">
        <f t="shared" si="17"/>
        <v>#DIV/0!</v>
      </c>
      <c r="J32" s="844" t="e">
        <f t="shared" si="17"/>
        <v>#DIV/0!</v>
      </c>
      <c r="K32" s="844" t="e">
        <f t="shared" si="17"/>
        <v>#DIV/0!</v>
      </c>
      <c r="L32" s="844" t="e">
        <f t="shared" si="17"/>
        <v>#DIV/0!</v>
      </c>
      <c r="M32" s="844" t="e">
        <f t="shared" si="17"/>
        <v>#DIV/0!</v>
      </c>
      <c r="N32" s="844" t="e">
        <f t="shared" si="17"/>
        <v>#DIV/0!</v>
      </c>
      <c r="O32" s="844" t="e">
        <f t="shared" si="17"/>
        <v>#DIV/0!</v>
      </c>
      <c r="P32" s="844" t="e">
        <f t="shared" si="17"/>
        <v>#DIV/0!</v>
      </c>
      <c r="Q32" s="844" t="e">
        <f t="shared" si="17"/>
        <v>#DIV/0!</v>
      </c>
      <c r="R32" s="844" t="e">
        <f t="shared" si="17"/>
        <v>#DIV/0!</v>
      </c>
      <c r="S32" s="844" t="e">
        <f t="shared" si="17"/>
        <v>#DIV/0!</v>
      </c>
      <c r="T32" s="844" t="e">
        <f t="shared" si="17"/>
        <v>#DIV/0!</v>
      </c>
      <c r="U32" s="844" t="e">
        <f t="shared" si="17"/>
        <v>#DIV/0!</v>
      </c>
      <c r="V32" s="844" t="e">
        <f t="shared" si="17"/>
        <v>#DIV/0!</v>
      </c>
      <c r="W32" s="844" t="e">
        <f t="shared" si="17"/>
        <v>#DIV/0!</v>
      </c>
      <c r="X32" s="844" t="e">
        <f t="shared" si="17"/>
        <v>#DIV/0!</v>
      </c>
      <c r="Y32" s="844" t="e">
        <f t="shared" si="17"/>
        <v>#DIV/0!</v>
      </c>
      <c r="Z32" s="845" t="e">
        <f t="shared" si="17"/>
        <v>#DIV/0!</v>
      </c>
    </row>
    <row r="33" spans="1:91" ht="26.4">
      <c r="A33" s="72" t="s">
        <v>397</v>
      </c>
      <c r="B33" s="643" t="e">
        <f>$B$25+$B$26+$B$31+B29</f>
        <v>#DIV/0!</v>
      </c>
      <c r="C33" s="102" t="s">
        <v>363</v>
      </c>
      <c r="D33" s="840" t="s">
        <v>429</v>
      </c>
      <c r="E33" s="630" t="e">
        <f>NPV($B$11,F30:Z30)</f>
        <v>#DIV/0!</v>
      </c>
      <c r="F33" s="255"/>
      <c r="G33" s="255"/>
      <c r="H33" s="255"/>
      <c r="I33" s="255"/>
      <c r="J33" s="255"/>
      <c r="K33" s="255"/>
      <c r="L33" s="255"/>
      <c r="M33" s="255"/>
      <c r="N33" s="255"/>
      <c r="O33" s="255"/>
      <c r="P33" s="255"/>
      <c r="Q33" s="255"/>
      <c r="R33" s="255"/>
      <c r="S33" s="255"/>
      <c r="T33" s="255"/>
      <c r="U33" s="255"/>
      <c r="V33" s="255"/>
      <c r="W33" s="255"/>
      <c r="X33" s="255"/>
      <c r="Y33" s="255"/>
      <c r="Z33" s="255"/>
    </row>
    <row r="34" spans="1:91" ht="27" thickBot="1">
      <c r="A34" s="73" t="s">
        <v>548</v>
      </c>
      <c r="B34" s="587" t="e">
        <f>$B$25+$B$26+$B$31+B30</f>
        <v>#DIV/0!</v>
      </c>
      <c r="C34" s="102" t="s">
        <v>363</v>
      </c>
      <c r="D34" s="787" t="s">
        <v>430</v>
      </c>
      <c r="E34" s="630" t="e">
        <f t="shared" ref="E34:E35" si="18">NPV($B$11,F31:Z31)</f>
        <v>#DIV/0!</v>
      </c>
      <c r="F34" s="255"/>
      <c r="G34" s="255"/>
      <c r="H34" s="255"/>
      <c r="I34" s="255"/>
      <c r="J34" s="255"/>
      <c r="K34" s="255"/>
      <c r="L34" s="255"/>
      <c r="M34" s="255"/>
      <c r="N34" s="255"/>
      <c r="O34" s="255"/>
      <c r="P34" s="255"/>
      <c r="Q34" s="255"/>
      <c r="R34" s="255"/>
      <c r="S34" s="255"/>
      <c r="T34" s="255"/>
      <c r="U34" s="255"/>
      <c r="V34" s="255"/>
      <c r="W34" s="255"/>
      <c r="X34" s="255"/>
      <c r="Y34" s="255"/>
      <c r="Z34" s="255"/>
    </row>
    <row r="35" spans="1:91">
      <c r="A35" s="72"/>
      <c r="B35" s="111"/>
      <c r="D35" s="787" t="s">
        <v>546</v>
      </c>
      <c r="E35" s="630" t="e">
        <f t="shared" si="18"/>
        <v>#DIV/0!</v>
      </c>
      <c r="F35" s="255"/>
      <c r="G35" s="255"/>
      <c r="H35" s="255"/>
      <c r="I35" s="255"/>
      <c r="J35" s="255"/>
      <c r="K35" s="255"/>
      <c r="L35" s="255"/>
      <c r="M35" s="255"/>
      <c r="N35" s="255"/>
      <c r="O35" s="255"/>
      <c r="P35" s="255"/>
      <c r="Q35" s="255"/>
      <c r="R35" s="255"/>
      <c r="S35" s="255"/>
      <c r="T35" s="255"/>
      <c r="U35" s="255"/>
      <c r="V35" s="255"/>
      <c r="W35" s="255"/>
      <c r="X35" s="255"/>
      <c r="Y35" s="255"/>
      <c r="Z35" s="255"/>
    </row>
    <row r="36" spans="1:91">
      <c r="A36" s="756" t="s">
        <v>291</v>
      </c>
      <c r="B36" s="757"/>
      <c r="D36" s="788" t="s">
        <v>431</v>
      </c>
      <c r="E36" s="665" t="e">
        <f>IRR(F30:Z30,$B$11)</f>
        <v>#VALUE!</v>
      </c>
      <c r="F36" s="255"/>
      <c r="G36" s="255"/>
      <c r="H36" s="255"/>
      <c r="I36" s="255"/>
      <c r="J36" s="255"/>
      <c r="K36" s="255"/>
      <c r="L36" s="255"/>
      <c r="M36" s="255"/>
      <c r="N36" s="255"/>
      <c r="O36" s="255"/>
      <c r="P36" s="255"/>
      <c r="Q36" s="255"/>
      <c r="R36" s="255"/>
      <c r="S36" s="255"/>
      <c r="T36" s="255"/>
      <c r="U36" s="255"/>
      <c r="V36" s="255"/>
      <c r="W36" s="255"/>
      <c r="X36" s="255"/>
      <c r="Y36" s="255"/>
      <c r="Z36" s="255"/>
    </row>
    <row r="37" spans="1:91" ht="26.4">
      <c r="A37" s="746" t="s">
        <v>382</v>
      </c>
      <c r="B37" s="758" t="e">
        <f>'End Use in Cement'!K28</f>
        <v>#DIV/0!</v>
      </c>
      <c r="C37" s="102" t="s">
        <v>204</v>
      </c>
      <c r="D37" s="788" t="s">
        <v>432</v>
      </c>
      <c r="E37" s="665" t="e">
        <f t="shared" ref="E37" si="19">IRR(F31:Z31,$B$11)</f>
        <v>#VALUE!</v>
      </c>
      <c r="F37" s="255"/>
      <c r="G37" s="255"/>
      <c r="H37" s="255"/>
      <c r="I37" s="255"/>
      <c r="J37" s="255"/>
      <c r="K37" s="255"/>
      <c r="L37" s="255"/>
      <c r="M37" s="255"/>
      <c r="N37" s="255"/>
      <c r="O37" s="255"/>
      <c r="P37" s="255"/>
      <c r="Q37" s="255"/>
      <c r="R37" s="255"/>
      <c r="S37" s="255"/>
      <c r="T37" s="255"/>
      <c r="U37" s="255"/>
      <c r="V37" s="255"/>
      <c r="W37" s="255"/>
      <c r="X37" s="255"/>
      <c r="Y37" s="255"/>
      <c r="Z37" s="255"/>
    </row>
    <row r="38" spans="1:91" ht="29.4" customHeight="1">
      <c r="A38" s="637" t="s">
        <v>523</v>
      </c>
      <c r="B38" s="94" t="e">
        <f>使用者输入值!$B$26*使用者输入值!$B$31*'End Use in Cement'!$H$14</f>
        <v>#DIV/0!</v>
      </c>
      <c r="C38" s="102" t="s">
        <v>204</v>
      </c>
      <c r="D38" s="788" t="s">
        <v>547</v>
      </c>
      <c r="E38" s="665" t="e">
        <f>IRR(F32:Z32,$B$11)</f>
        <v>#VALUE!</v>
      </c>
      <c r="F38" s="255"/>
      <c r="G38" s="255"/>
      <c r="H38" s="255"/>
      <c r="I38" s="255"/>
      <c r="J38" s="255"/>
      <c r="K38" s="255"/>
      <c r="L38" s="255"/>
      <c r="M38" s="255"/>
      <c r="N38" s="255"/>
      <c r="O38" s="255"/>
      <c r="P38" s="255"/>
      <c r="Q38" s="255"/>
      <c r="R38" s="255"/>
      <c r="S38" s="255"/>
      <c r="T38" s="255"/>
      <c r="U38" s="255"/>
      <c r="V38" s="255"/>
      <c r="W38" s="255"/>
      <c r="X38" s="255"/>
      <c r="Y38" s="255"/>
      <c r="Z38" s="255"/>
      <c r="CC38" s="254"/>
      <c r="CD38" s="254"/>
      <c r="CE38" s="254"/>
      <c r="CF38" s="254"/>
      <c r="CG38" s="254"/>
      <c r="CH38" s="254"/>
      <c r="CI38" s="254"/>
      <c r="CJ38" s="254"/>
      <c r="CK38" s="254"/>
      <c r="CL38" s="254"/>
      <c r="CM38" s="254"/>
    </row>
    <row r="39" spans="1:91" ht="26.4">
      <c r="A39" s="746" t="str">
        <f>'NPV-DeWat+Ht Dry-User Defined 1'!A39</f>
        <v>政府对运用污水污泥的水泥厂提供的财务奖励</v>
      </c>
      <c r="B39" s="94" t="e">
        <f>使用者输入值!$B$40*使用者输入值!$B$31*'End Use in Cement'!$H$14</f>
        <v>#DIV/0!</v>
      </c>
      <c r="C39" s="102" t="s">
        <v>139</v>
      </c>
      <c r="D39" s="608"/>
      <c r="E39" s="255"/>
      <c r="F39" s="255"/>
      <c r="G39" s="255"/>
      <c r="H39" s="255"/>
      <c r="I39" s="255"/>
      <c r="J39" s="255"/>
      <c r="K39" s="255"/>
      <c r="L39" s="255"/>
      <c r="M39" s="255"/>
      <c r="N39" s="255"/>
      <c r="O39" s="255"/>
      <c r="P39" s="255"/>
      <c r="Q39" s="255"/>
      <c r="R39" s="255"/>
      <c r="S39" s="255"/>
      <c r="T39" s="255"/>
      <c r="U39" s="255"/>
      <c r="V39" s="255"/>
      <c r="W39" s="255"/>
      <c r="X39" s="255"/>
      <c r="Y39" s="255"/>
      <c r="Z39" s="255"/>
    </row>
    <row r="40" spans="1:91" ht="39.6">
      <c r="A40" s="746" t="str">
        <f>'NPV-DeWat+Ht Dry-User Defined 1'!A40</f>
        <v>Annuity of Governemnt financial incentive to cement plants for the use of sewage sludge</v>
      </c>
      <c r="B40" s="758" t="e">
        <f>B39*B13</f>
        <v>#DIV/0!</v>
      </c>
      <c r="C40" s="102" t="s">
        <v>204</v>
      </c>
      <c r="D40" s="608"/>
      <c r="E40" s="255"/>
      <c r="F40" s="255"/>
      <c r="G40" s="255"/>
      <c r="H40" s="255"/>
      <c r="I40" s="255"/>
      <c r="J40" s="255"/>
      <c r="K40" s="255"/>
      <c r="L40" s="255"/>
      <c r="M40" s="255"/>
      <c r="N40" s="255"/>
      <c r="O40" s="255"/>
      <c r="P40" s="255"/>
      <c r="Q40" s="255"/>
      <c r="R40" s="255"/>
      <c r="S40" s="255"/>
      <c r="T40" s="255"/>
      <c r="U40" s="255"/>
      <c r="V40" s="255"/>
      <c r="W40" s="255"/>
      <c r="X40" s="255"/>
      <c r="Y40" s="255"/>
      <c r="Z40" s="255"/>
    </row>
    <row r="41" spans="1:91">
      <c r="A41" s="752" t="str">
        <f>'NPV-DeWat+Ht Dry-User Defined 1'!A41</f>
        <v>Total revenue in year 1</v>
      </c>
      <c r="B41" s="759" t="e">
        <f>B40+B37+B38</f>
        <v>#DIV/0!</v>
      </c>
      <c r="C41" s="102" t="s">
        <v>204</v>
      </c>
      <c r="D41" s="608"/>
      <c r="E41" s="255"/>
      <c r="F41" s="255"/>
      <c r="G41" s="255"/>
      <c r="H41" s="255"/>
      <c r="I41" s="255"/>
      <c r="J41" s="255"/>
      <c r="K41" s="255"/>
      <c r="L41" s="255"/>
      <c r="M41" s="255"/>
      <c r="N41" s="255"/>
      <c r="O41" s="255"/>
      <c r="P41" s="255"/>
      <c r="Q41" s="255"/>
      <c r="R41" s="255"/>
      <c r="S41" s="255"/>
      <c r="T41" s="255"/>
      <c r="U41" s="255"/>
      <c r="V41" s="255"/>
      <c r="W41" s="255"/>
      <c r="X41" s="255"/>
      <c r="Y41" s="255"/>
      <c r="Z41" s="255"/>
    </row>
    <row r="42" spans="1:91">
      <c r="D42" s="608"/>
      <c r="E42" s="255"/>
      <c r="F42" s="255"/>
      <c r="G42" s="255"/>
      <c r="H42" s="255"/>
      <c r="I42" s="255"/>
      <c r="J42" s="255"/>
      <c r="K42" s="255"/>
      <c r="L42" s="255"/>
      <c r="M42" s="255"/>
      <c r="N42" s="255"/>
      <c r="O42" s="255"/>
      <c r="P42" s="255"/>
      <c r="Q42" s="255"/>
      <c r="R42" s="255"/>
      <c r="S42" s="255"/>
      <c r="T42" s="255"/>
      <c r="U42" s="255"/>
      <c r="V42" s="255"/>
      <c r="W42" s="255"/>
      <c r="X42" s="255"/>
      <c r="Y42" s="255"/>
      <c r="Z42" s="255"/>
    </row>
    <row r="43" spans="1:91">
      <c r="A43" s="254"/>
      <c r="B43" s="255"/>
      <c r="C43" s="292"/>
      <c r="D43" s="254"/>
      <c r="E43" s="255"/>
      <c r="F43" s="255"/>
      <c r="G43" s="255"/>
      <c r="H43" s="255"/>
      <c r="I43" s="255"/>
      <c r="J43" s="255"/>
      <c r="K43" s="255"/>
      <c r="L43" s="255"/>
      <c r="M43" s="255"/>
      <c r="N43" s="255"/>
      <c r="O43" s="255"/>
      <c r="P43" s="255"/>
      <c r="Q43" s="255"/>
      <c r="R43" s="255"/>
      <c r="S43" s="255"/>
      <c r="T43" s="255"/>
      <c r="U43" s="255"/>
      <c r="V43" s="255"/>
      <c r="W43" s="255"/>
      <c r="X43" s="255"/>
      <c r="Y43" s="255"/>
      <c r="Z43" s="255"/>
    </row>
    <row r="44" spans="1:91">
      <c r="A44" s="254"/>
      <c r="B44" s="255"/>
      <c r="C44" s="292"/>
      <c r="D44" s="254"/>
      <c r="E44" s="255"/>
      <c r="F44" s="255"/>
      <c r="G44" s="255"/>
      <c r="H44" s="255"/>
      <c r="I44" s="255"/>
      <c r="J44" s="255"/>
      <c r="K44" s="255"/>
      <c r="L44" s="255"/>
      <c r="M44" s="255"/>
      <c r="N44" s="255"/>
      <c r="O44" s="255"/>
      <c r="P44" s="255"/>
      <c r="Q44" s="255"/>
      <c r="R44" s="255"/>
      <c r="S44" s="255"/>
      <c r="T44" s="255"/>
      <c r="U44" s="255"/>
      <c r="V44" s="255"/>
      <c r="W44" s="255"/>
      <c r="X44" s="255"/>
      <c r="Y44" s="255"/>
      <c r="Z44" s="255"/>
    </row>
    <row r="45" spans="1:91">
      <c r="A45" s="254"/>
      <c r="B45" s="255"/>
      <c r="C45" s="292"/>
      <c r="D45" s="254"/>
      <c r="E45" s="255"/>
      <c r="F45" s="255"/>
      <c r="G45" s="255"/>
      <c r="H45" s="255"/>
      <c r="I45" s="255"/>
      <c r="J45" s="255"/>
      <c r="K45" s="255"/>
      <c r="L45" s="255"/>
      <c r="M45" s="255"/>
      <c r="N45" s="255"/>
      <c r="O45" s="255"/>
      <c r="P45" s="255"/>
      <c r="Q45" s="255"/>
      <c r="R45" s="255"/>
      <c r="S45" s="255"/>
      <c r="T45" s="255"/>
      <c r="U45" s="255"/>
      <c r="V45" s="255"/>
      <c r="W45" s="255"/>
      <c r="X45" s="255"/>
      <c r="Y45" s="255"/>
      <c r="Z45" s="255"/>
    </row>
    <row r="46" spans="1:91">
      <c r="A46" s="254"/>
      <c r="B46" s="255"/>
      <c r="C46" s="292"/>
      <c r="D46" s="254"/>
      <c r="E46" s="255"/>
      <c r="F46" s="255"/>
      <c r="G46" s="255"/>
      <c r="H46" s="255"/>
      <c r="I46" s="255"/>
      <c r="J46" s="255"/>
      <c r="K46" s="255"/>
      <c r="L46" s="255"/>
      <c r="M46" s="255"/>
      <c r="N46" s="255"/>
      <c r="O46" s="255"/>
      <c r="P46" s="255"/>
      <c r="Q46" s="255"/>
      <c r="R46" s="255"/>
      <c r="S46" s="255"/>
      <c r="T46" s="255"/>
      <c r="U46" s="255"/>
      <c r="V46" s="255"/>
      <c r="W46" s="255"/>
      <c r="X46" s="255"/>
      <c r="Y46" s="255"/>
      <c r="Z46" s="255"/>
    </row>
    <row r="47" spans="1:91">
      <c r="A47" s="254"/>
      <c r="B47" s="255"/>
      <c r="C47" s="292"/>
      <c r="D47" s="254"/>
      <c r="E47" s="255"/>
      <c r="F47" s="255"/>
      <c r="G47" s="255"/>
      <c r="H47" s="255"/>
      <c r="I47" s="255"/>
      <c r="J47" s="255"/>
      <c r="K47" s="255"/>
      <c r="L47" s="255"/>
      <c r="M47" s="255"/>
      <c r="N47" s="255"/>
      <c r="O47" s="255"/>
      <c r="P47" s="255"/>
      <c r="Q47" s="255"/>
      <c r="R47" s="255"/>
      <c r="S47" s="255"/>
      <c r="T47" s="255"/>
      <c r="U47" s="255"/>
      <c r="V47" s="255"/>
      <c r="W47" s="255"/>
      <c r="X47" s="255"/>
      <c r="Y47" s="255"/>
      <c r="Z47" s="255"/>
    </row>
    <row r="48" spans="1:91">
      <c r="A48" s="254"/>
      <c r="B48" s="255"/>
      <c r="C48" s="292"/>
      <c r="D48" s="254"/>
      <c r="E48" s="255"/>
      <c r="F48" s="255"/>
      <c r="G48" s="255"/>
      <c r="H48" s="255"/>
      <c r="I48" s="255"/>
      <c r="J48" s="255"/>
      <c r="K48" s="255"/>
      <c r="L48" s="255"/>
      <c r="M48" s="255"/>
      <c r="N48" s="255"/>
      <c r="O48" s="255"/>
      <c r="P48" s="255"/>
      <c r="Q48" s="255"/>
      <c r="R48" s="255"/>
      <c r="S48" s="255"/>
      <c r="T48" s="255"/>
      <c r="U48" s="255"/>
      <c r="V48" s="255"/>
      <c r="W48" s="255"/>
      <c r="X48" s="255"/>
      <c r="Y48" s="255"/>
      <c r="Z48" s="255"/>
    </row>
    <row r="49" spans="1:26">
      <c r="A49" s="254"/>
      <c r="B49" s="255"/>
      <c r="C49" s="292"/>
      <c r="D49" s="254"/>
      <c r="E49" s="255"/>
      <c r="F49" s="255"/>
      <c r="G49" s="255"/>
      <c r="H49" s="255"/>
      <c r="I49" s="255"/>
      <c r="J49" s="255"/>
      <c r="K49" s="255"/>
      <c r="L49" s="255"/>
      <c r="M49" s="255"/>
      <c r="N49" s="255"/>
      <c r="O49" s="255"/>
      <c r="P49" s="255"/>
      <c r="Q49" s="255"/>
      <c r="R49" s="255"/>
      <c r="S49" s="255"/>
      <c r="T49" s="255"/>
      <c r="U49" s="255"/>
      <c r="V49" s="255"/>
      <c r="W49" s="255"/>
      <c r="X49" s="255"/>
      <c r="Y49" s="255"/>
      <c r="Z49" s="255"/>
    </row>
    <row r="50" spans="1:26">
      <c r="A50" s="254"/>
      <c r="B50" s="255"/>
      <c r="C50" s="292"/>
      <c r="D50" s="254"/>
      <c r="E50" s="255"/>
      <c r="F50" s="255"/>
      <c r="G50" s="255"/>
      <c r="H50" s="255"/>
      <c r="I50" s="255"/>
      <c r="J50" s="255"/>
      <c r="K50" s="255"/>
      <c r="L50" s="255"/>
      <c r="M50" s="255"/>
      <c r="N50" s="255"/>
      <c r="O50" s="255"/>
      <c r="P50" s="255"/>
      <c r="Q50" s="255"/>
      <c r="R50" s="255"/>
      <c r="S50" s="255"/>
      <c r="T50" s="255"/>
      <c r="U50" s="255"/>
      <c r="V50" s="255"/>
      <c r="W50" s="255"/>
      <c r="X50" s="255"/>
      <c r="Y50" s="255"/>
      <c r="Z50" s="255"/>
    </row>
    <row r="51" spans="1:26">
      <c r="A51" s="254"/>
      <c r="B51" s="255"/>
      <c r="C51" s="292"/>
      <c r="D51" s="254"/>
      <c r="E51" s="255"/>
      <c r="F51" s="255"/>
      <c r="G51" s="255"/>
      <c r="H51" s="255"/>
      <c r="I51" s="255"/>
      <c r="J51" s="255"/>
      <c r="K51" s="255"/>
      <c r="L51" s="255"/>
      <c r="M51" s="255"/>
      <c r="N51" s="255"/>
      <c r="O51" s="255"/>
      <c r="P51" s="255"/>
      <c r="Q51" s="255"/>
      <c r="R51" s="255"/>
      <c r="S51" s="255"/>
      <c r="T51" s="255"/>
      <c r="U51" s="255"/>
      <c r="V51" s="255"/>
      <c r="W51" s="255"/>
      <c r="X51" s="255"/>
      <c r="Y51" s="255"/>
      <c r="Z51" s="255"/>
    </row>
    <row r="52" spans="1:26">
      <c r="A52" s="254"/>
      <c r="B52" s="255"/>
      <c r="C52" s="292"/>
      <c r="D52" s="254"/>
      <c r="E52" s="255"/>
      <c r="F52" s="255"/>
      <c r="G52" s="255"/>
      <c r="H52" s="255"/>
      <c r="I52" s="255"/>
      <c r="J52" s="255"/>
      <c r="K52" s="255"/>
      <c r="L52" s="255"/>
      <c r="M52" s="255"/>
      <c r="N52" s="255"/>
      <c r="O52" s="255"/>
      <c r="P52" s="255"/>
      <c r="Q52" s="255"/>
      <c r="R52" s="255"/>
      <c r="S52" s="255"/>
      <c r="T52" s="255"/>
      <c r="U52" s="255"/>
      <c r="V52" s="255"/>
      <c r="W52" s="255"/>
      <c r="X52" s="255"/>
      <c r="Y52" s="255"/>
      <c r="Z52" s="255"/>
    </row>
    <row r="53" spans="1:26" ht="40.5" customHeight="1">
      <c r="A53" s="254"/>
      <c r="B53" s="255"/>
      <c r="C53" s="292"/>
      <c r="D53" s="254"/>
      <c r="E53" s="255"/>
      <c r="F53" s="255"/>
      <c r="G53" s="255"/>
      <c r="H53" s="255"/>
      <c r="I53" s="255"/>
      <c r="J53" s="255"/>
      <c r="K53" s="255"/>
      <c r="L53" s="255"/>
      <c r="M53" s="255"/>
      <c r="N53" s="255"/>
      <c r="O53" s="255"/>
      <c r="P53" s="255"/>
      <c r="Q53" s="255"/>
      <c r="R53" s="255"/>
      <c r="S53" s="255"/>
      <c r="T53" s="255"/>
      <c r="U53" s="255"/>
      <c r="V53" s="255"/>
      <c r="W53" s="255"/>
      <c r="X53" s="255"/>
      <c r="Y53" s="255"/>
      <c r="Z53" s="255"/>
    </row>
    <row r="54" spans="1:26">
      <c r="A54" s="254"/>
      <c r="B54" s="255"/>
      <c r="C54" s="292"/>
      <c r="D54" s="254"/>
      <c r="E54" s="255"/>
      <c r="F54" s="255"/>
      <c r="G54" s="255"/>
      <c r="H54" s="255"/>
      <c r="I54" s="255"/>
      <c r="J54" s="255"/>
      <c r="K54" s="255"/>
      <c r="L54" s="255"/>
      <c r="M54" s="255"/>
      <c r="N54" s="255"/>
      <c r="O54" s="255"/>
      <c r="P54" s="255"/>
      <c r="Q54" s="255"/>
      <c r="R54" s="255"/>
      <c r="S54" s="255"/>
      <c r="T54" s="255"/>
      <c r="U54" s="255"/>
      <c r="V54" s="255"/>
      <c r="W54" s="255"/>
      <c r="X54" s="255"/>
      <c r="Y54" s="255"/>
      <c r="Z54" s="255"/>
    </row>
    <row r="55" spans="1:26" ht="18" customHeight="1">
      <c r="A55" s="254"/>
      <c r="B55" s="255"/>
      <c r="C55" s="292"/>
      <c r="D55" s="254"/>
      <c r="E55" s="255"/>
      <c r="F55" s="255"/>
      <c r="G55" s="255"/>
      <c r="H55" s="255"/>
      <c r="I55" s="255"/>
      <c r="J55" s="255"/>
      <c r="K55" s="255"/>
      <c r="L55" s="255"/>
      <c r="M55" s="255"/>
      <c r="N55" s="255"/>
      <c r="O55" s="255"/>
      <c r="P55" s="255"/>
      <c r="Q55" s="255"/>
      <c r="R55" s="255"/>
      <c r="S55" s="255"/>
      <c r="T55" s="255"/>
      <c r="U55" s="255"/>
      <c r="V55" s="255"/>
      <c r="W55" s="255"/>
      <c r="X55" s="255"/>
      <c r="Y55" s="255"/>
      <c r="Z55" s="255"/>
    </row>
    <row r="56" spans="1:26">
      <c r="A56" s="254"/>
      <c r="B56" s="255"/>
      <c r="C56" s="292"/>
      <c r="D56" s="254"/>
      <c r="E56" s="255"/>
      <c r="F56" s="255"/>
      <c r="G56" s="255"/>
      <c r="H56" s="255"/>
      <c r="I56" s="255"/>
      <c r="J56" s="255"/>
      <c r="K56" s="255"/>
      <c r="L56" s="255"/>
      <c r="M56" s="255"/>
      <c r="N56" s="255"/>
      <c r="O56" s="255"/>
      <c r="P56" s="255"/>
      <c r="Q56" s="255"/>
      <c r="R56" s="255"/>
      <c r="S56" s="255"/>
      <c r="T56" s="255"/>
      <c r="U56" s="255"/>
      <c r="V56" s="255"/>
      <c r="W56" s="255"/>
      <c r="X56" s="255"/>
      <c r="Y56" s="255"/>
      <c r="Z56" s="255"/>
    </row>
    <row r="57" spans="1:26">
      <c r="A57" s="254"/>
      <c r="B57" s="255"/>
      <c r="C57" s="292"/>
      <c r="D57" s="254"/>
      <c r="E57" s="255"/>
      <c r="F57" s="255"/>
      <c r="G57" s="255"/>
      <c r="H57" s="255"/>
      <c r="I57" s="255"/>
      <c r="J57" s="255"/>
      <c r="K57" s="255"/>
      <c r="L57" s="255"/>
      <c r="M57" s="255"/>
      <c r="N57" s="255"/>
      <c r="O57" s="255"/>
      <c r="P57" s="255"/>
      <c r="Q57" s="255"/>
      <c r="R57" s="255"/>
      <c r="S57" s="255"/>
      <c r="T57" s="255"/>
      <c r="U57" s="255"/>
      <c r="V57" s="255"/>
      <c r="W57" s="255"/>
      <c r="X57" s="255"/>
      <c r="Y57" s="255"/>
      <c r="Z57" s="255"/>
    </row>
    <row r="58" spans="1:26">
      <c r="A58" s="254"/>
      <c r="B58" s="255"/>
      <c r="C58" s="292"/>
      <c r="D58" s="254"/>
      <c r="E58" s="255"/>
      <c r="F58" s="255"/>
      <c r="G58" s="255"/>
      <c r="H58" s="255"/>
      <c r="I58" s="255"/>
      <c r="J58" s="255"/>
      <c r="K58" s="255"/>
      <c r="L58" s="255"/>
      <c r="M58" s="255"/>
      <c r="N58" s="255"/>
      <c r="O58" s="255"/>
      <c r="P58" s="255"/>
      <c r="Q58" s="255"/>
      <c r="R58" s="255"/>
      <c r="S58" s="255"/>
      <c r="T58" s="255"/>
      <c r="U58" s="255"/>
      <c r="V58" s="255"/>
      <c r="W58" s="255"/>
      <c r="X58" s="255"/>
      <c r="Y58" s="255"/>
      <c r="Z58" s="255"/>
    </row>
    <row r="59" spans="1:26">
      <c r="A59" s="254"/>
      <c r="B59" s="255"/>
      <c r="C59" s="292"/>
      <c r="D59" s="254"/>
      <c r="E59" s="255"/>
      <c r="F59" s="255"/>
      <c r="G59" s="255"/>
      <c r="H59" s="255"/>
      <c r="I59" s="255"/>
      <c r="J59" s="255"/>
      <c r="K59" s="255"/>
      <c r="L59" s="255"/>
      <c r="M59" s="255"/>
      <c r="N59" s="255"/>
      <c r="O59" s="255"/>
      <c r="P59" s="255"/>
      <c r="Q59" s="255"/>
      <c r="R59" s="255"/>
      <c r="S59" s="255"/>
      <c r="T59" s="255"/>
      <c r="U59" s="255"/>
      <c r="V59" s="255"/>
      <c r="W59" s="255"/>
      <c r="X59" s="255"/>
      <c r="Y59" s="255"/>
      <c r="Z59" s="255"/>
    </row>
    <row r="60" spans="1:26">
      <c r="A60" s="254"/>
      <c r="B60" s="255"/>
      <c r="C60" s="292"/>
      <c r="D60" s="254"/>
      <c r="E60" s="255"/>
      <c r="F60" s="255"/>
      <c r="G60" s="255"/>
      <c r="H60" s="255"/>
      <c r="I60" s="255"/>
      <c r="J60" s="255"/>
      <c r="K60" s="255"/>
      <c r="L60" s="255"/>
      <c r="M60" s="255"/>
      <c r="N60" s="255"/>
      <c r="O60" s="255"/>
      <c r="P60" s="255"/>
      <c r="Q60" s="255"/>
      <c r="R60" s="255"/>
      <c r="S60" s="255"/>
      <c r="T60" s="255"/>
      <c r="U60" s="255"/>
      <c r="V60" s="255"/>
      <c r="W60" s="255"/>
      <c r="X60" s="255"/>
      <c r="Y60" s="255"/>
      <c r="Z60" s="255"/>
    </row>
    <row r="61" spans="1:26" s="254" customFormat="1">
      <c r="B61" s="255"/>
      <c r="C61" s="292"/>
      <c r="E61" s="255"/>
      <c r="F61" s="255"/>
      <c r="G61" s="255"/>
      <c r="H61" s="255"/>
      <c r="I61" s="255"/>
      <c r="J61" s="255"/>
      <c r="K61" s="255"/>
      <c r="L61" s="255"/>
      <c r="M61" s="255"/>
      <c r="N61" s="255"/>
      <c r="O61" s="255"/>
      <c r="P61" s="255"/>
      <c r="Q61" s="255"/>
      <c r="R61" s="255"/>
      <c r="S61" s="255"/>
      <c r="T61" s="255"/>
      <c r="U61" s="255"/>
      <c r="V61" s="255"/>
      <c r="W61" s="255"/>
      <c r="X61" s="255"/>
      <c r="Y61" s="255"/>
      <c r="Z61" s="255"/>
    </row>
    <row r="62" spans="1:26" s="254" customFormat="1">
      <c r="B62" s="255"/>
      <c r="C62" s="292"/>
      <c r="E62" s="255"/>
      <c r="F62" s="255"/>
      <c r="G62" s="255"/>
      <c r="H62" s="255"/>
      <c r="I62" s="255"/>
      <c r="J62" s="255"/>
      <c r="K62" s="255"/>
      <c r="L62" s="255"/>
      <c r="M62" s="255"/>
      <c r="N62" s="255"/>
      <c r="O62" s="255"/>
      <c r="P62" s="255"/>
      <c r="Q62" s="255"/>
      <c r="R62" s="255"/>
      <c r="S62" s="255"/>
      <c r="T62" s="255"/>
      <c r="U62" s="255"/>
      <c r="V62" s="255"/>
      <c r="W62" s="255"/>
      <c r="X62" s="255"/>
      <c r="Y62" s="255"/>
      <c r="Z62" s="255"/>
    </row>
    <row r="63" spans="1:26" s="254" customFormat="1">
      <c r="B63" s="255"/>
      <c r="C63" s="292"/>
      <c r="E63" s="255"/>
      <c r="F63" s="255"/>
      <c r="G63" s="255"/>
      <c r="H63" s="255"/>
      <c r="I63" s="255"/>
      <c r="J63" s="255"/>
      <c r="K63" s="255"/>
      <c r="L63" s="255"/>
      <c r="M63" s="255"/>
      <c r="N63" s="255"/>
      <c r="O63" s="255"/>
      <c r="P63" s="255"/>
      <c r="Q63" s="255"/>
      <c r="R63" s="255"/>
      <c r="S63" s="255"/>
      <c r="T63" s="255"/>
      <c r="U63" s="255"/>
      <c r="V63" s="255"/>
      <c r="W63" s="255"/>
      <c r="X63" s="255"/>
      <c r="Y63" s="255"/>
      <c r="Z63" s="255"/>
    </row>
    <row r="64" spans="1:26" s="254" customFormat="1">
      <c r="B64" s="255"/>
      <c r="C64" s="292"/>
      <c r="E64" s="255"/>
      <c r="F64" s="255"/>
      <c r="G64" s="255"/>
      <c r="H64" s="255"/>
      <c r="I64" s="255"/>
      <c r="J64" s="255"/>
      <c r="K64" s="255"/>
      <c r="L64" s="255"/>
      <c r="M64" s="255"/>
      <c r="N64" s="255"/>
      <c r="O64" s="255"/>
      <c r="P64" s="255"/>
      <c r="Q64" s="255"/>
      <c r="R64" s="255"/>
      <c r="S64" s="255"/>
      <c r="T64" s="255"/>
      <c r="U64" s="255"/>
      <c r="V64" s="255"/>
      <c r="W64" s="255"/>
      <c r="X64" s="255"/>
      <c r="Y64" s="255"/>
      <c r="Z64" s="255"/>
    </row>
    <row r="65" spans="2:26" s="254" customFormat="1">
      <c r="B65" s="255"/>
      <c r="C65" s="292"/>
      <c r="E65" s="255"/>
      <c r="F65" s="255"/>
      <c r="G65" s="255"/>
      <c r="H65" s="255"/>
      <c r="I65" s="255"/>
      <c r="J65" s="255"/>
      <c r="K65" s="255"/>
      <c r="L65" s="255"/>
      <c r="M65" s="255"/>
      <c r="N65" s="255"/>
      <c r="O65" s="255"/>
      <c r="P65" s="255"/>
      <c r="Q65" s="255"/>
      <c r="R65" s="255"/>
      <c r="S65" s="255"/>
      <c r="T65" s="255"/>
      <c r="U65" s="255"/>
      <c r="V65" s="255"/>
      <c r="W65" s="255"/>
      <c r="X65" s="255"/>
      <c r="Y65" s="255"/>
      <c r="Z65" s="255"/>
    </row>
    <row r="66" spans="2:26" s="254" customFormat="1">
      <c r="B66" s="255"/>
      <c r="C66" s="292"/>
      <c r="E66" s="255"/>
      <c r="F66" s="255"/>
      <c r="G66" s="255"/>
      <c r="H66" s="255"/>
      <c r="I66" s="255"/>
      <c r="J66" s="255"/>
      <c r="K66" s="255"/>
      <c r="L66" s="255"/>
      <c r="M66" s="255"/>
      <c r="N66" s="255"/>
      <c r="O66" s="255"/>
      <c r="P66" s="255"/>
      <c r="Q66" s="255"/>
      <c r="R66" s="255"/>
      <c r="S66" s="255"/>
      <c r="T66" s="255"/>
      <c r="U66" s="255"/>
      <c r="V66" s="255"/>
      <c r="W66" s="255"/>
      <c r="X66" s="255"/>
      <c r="Y66" s="255"/>
      <c r="Z66" s="255"/>
    </row>
    <row r="67" spans="2:26" s="254" customFormat="1">
      <c r="B67" s="255"/>
      <c r="C67" s="292"/>
      <c r="E67" s="255"/>
      <c r="F67" s="255"/>
      <c r="G67" s="255"/>
      <c r="H67" s="255"/>
      <c r="I67" s="255"/>
      <c r="J67" s="255"/>
      <c r="K67" s="255"/>
      <c r="L67" s="255"/>
      <c r="M67" s="255"/>
      <c r="N67" s="255"/>
      <c r="O67" s="255"/>
      <c r="P67" s="255"/>
      <c r="Q67" s="255"/>
      <c r="R67" s="255"/>
      <c r="S67" s="255"/>
      <c r="T67" s="255"/>
      <c r="U67" s="255"/>
      <c r="V67" s="255"/>
      <c r="W67" s="255"/>
      <c r="X67" s="255"/>
      <c r="Y67" s="255"/>
      <c r="Z67" s="255"/>
    </row>
    <row r="68" spans="2:26" s="254" customFormat="1">
      <c r="B68" s="255"/>
      <c r="C68" s="292"/>
      <c r="E68" s="255"/>
      <c r="F68" s="255"/>
      <c r="G68" s="255"/>
      <c r="H68" s="255"/>
      <c r="I68" s="255"/>
      <c r="J68" s="255"/>
      <c r="K68" s="255"/>
      <c r="L68" s="255"/>
      <c r="M68" s="255"/>
      <c r="N68" s="255"/>
      <c r="O68" s="255"/>
      <c r="P68" s="255"/>
      <c r="Q68" s="255"/>
      <c r="R68" s="255"/>
      <c r="S68" s="255"/>
      <c r="T68" s="255"/>
      <c r="U68" s="255"/>
      <c r="V68" s="255"/>
      <c r="W68" s="255"/>
      <c r="X68" s="255"/>
      <c r="Y68" s="255"/>
      <c r="Z68" s="255"/>
    </row>
    <row r="69" spans="2:26" s="254" customFormat="1">
      <c r="B69" s="255"/>
      <c r="C69" s="292"/>
      <c r="E69" s="255"/>
      <c r="F69" s="255"/>
      <c r="G69" s="255"/>
      <c r="H69" s="255"/>
      <c r="I69" s="255"/>
      <c r="J69" s="255"/>
      <c r="K69" s="255"/>
      <c r="L69" s="255"/>
      <c r="M69" s="255"/>
      <c r="N69" s="255"/>
      <c r="O69" s="255"/>
      <c r="P69" s="255"/>
      <c r="Q69" s="255"/>
      <c r="R69" s="255"/>
      <c r="S69" s="255"/>
      <c r="T69" s="255"/>
      <c r="U69" s="255"/>
      <c r="V69" s="255"/>
      <c r="W69" s="255"/>
      <c r="X69" s="255"/>
      <c r="Y69" s="255"/>
      <c r="Z69" s="255"/>
    </row>
    <row r="70" spans="2:26" s="254" customFormat="1">
      <c r="B70" s="255"/>
      <c r="C70" s="292"/>
      <c r="E70" s="255"/>
      <c r="F70" s="255"/>
      <c r="G70" s="255"/>
      <c r="H70" s="255"/>
      <c r="I70" s="255"/>
      <c r="J70" s="255"/>
      <c r="K70" s="255"/>
      <c r="L70" s="255"/>
      <c r="M70" s="255"/>
      <c r="N70" s="255"/>
      <c r="O70" s="255"/>
      <c r="P70" s="255"/>
      <c r="Q70" s="255"/>
      <c r="R70" s="255"/>
      <c r="S70" s="255"/>
      <c r="T70" s="255"/>
      <c r="U70" s="255"/>
      <c r="V70" s="255"/>
      <c r="W70" s="255"/>
      <c r="X70" s="255"/>
      <c r="Y70" s="255"/>
      <c r="Z70" s="255"/>
    </row>
    <row r="71" spans="2:26" s="254" customFormat="1">
      <c r="B71" s="255"/>
      <c r="C71" s="292"/>
      <c r="E71" s="255"/>
      <c r="F71" s="255"/>
      <c r="G71" s="255"/>
      <c r="H71" s="255"/>
      <c r="I71" s="255"/>
      <c r="J71" s="255"/>
      <c r="K71" s="255"/>
      <c r="L71" s="255"/>
      <c r="M71" s="255"/>
      <c r="N71" s="255"/>
      <c r="O71" s="255"/>
      <c r="P71" s="255"/>
      <c r="Q71" s="255"/>
      <c r="R71" s="255"/>
      <c r="S71" s="255"/>
      <c r="T71" s="255"/>
      <c r="U71" s="255"/>
      <c r="V71" s="255"/>
      <c r="W71" s="255"/>
      <c r="X71" s="255"/>
      <c r="Y71" s="255"/>
      <c r="Z71" s="255"/>
    </row>
    <row r="72" spans="2:26" s="254" customFormat="1">
      <c r="B72" s="255"/>
      <c r="C72" s="292"/>
      <c r="E72" s="255"/>
      <c r="F72" s="255"/>
      <c r="G72" s="255"/>
      <c r="H72" s="255"/>
      <c r="I72" s="255"/>
      <c r="J72" s="255"/>
      <c r="K72" s="255"/>
      <c r="L72" s="255"/>
      <c r="M72" s="255"/>
      <c r="N72" s="255"/>
      <c r="O72" s="255"/>
      <c r="P72" s="255"/>
      <c r="Q72" s="255"/>
      <c r="R72" s="255"/>
      <c r="S72" s="255"/>
      <c r="T72" s="255"/>
      <c r="U72" s="255"/>
      <c r="V72" s="255"/>
      <c r="W72" s="255"/>
      <c r="X72" s="255"/>
      <c r="Y72" s="255"/>
      <c r="Z72" s="255"/>
    </row>
    <row r="73" spans="2:26" s="254" customFormat="1">
      <c r="B73" s="255"/>
      <c r="C73" s="292"/>
      <c r="E73" s="255"/>
      <c r="F73" s="255"/>
      <c r="G73" s="255"/>
      <c r="H73" s="255"/>
      <c r="I73" s="255"/>
      <c r="J73" s="255"/>
      <c r="K73" s="255"/>
      <c r="L73" s="255"/>
      <c r="M73" s="255"/>
      <c r="N73" s="255"/>
      <c r="O73" s="255"/>
      <c r="P73" s="255"/>
      <c r="Q73" s="255"/>
      <c r="R73" s="255"/>
      <c r="S73" s="255"/>
      <c r="T73" s="255"/>
      <c r="U73" s="255"/>
      <c r="V73" s="255"/>
      <c r="W73" s="255"/>
      <c r="X73" s="255"/>
      <c r="Y73" s="255"/>
      <c r="Z73" s="255"/>
    </row>
    <row r="74" spans="2:26" s="254" customFormat="1">
      <c r="B74" s="255"/>
      <c r="C74" s="292"/>
      <c r="E74" s="255"/>
      <c r="F74" s="255"/>
      <c r="G74" s="255"/>
      <c r="H74" s="255"/>
      <c r="I74" s="255"/>
      <c r="J74" s="255"/>
      <c r="K74" s="255"/>
      <c r="L74" s="255"/>
      <c r="M74" s="255"/>
      <c r="N74" s="255"/>
      <c r="O74" s="255"/>
      <c r="P74" s="255"/>
      <c r="Q74" s="255"/>
      <c r="R74" s="255"/>
      <c r="S74" s="255"/>
      <c r="T74" s="255"/>
      <c r="U74" s="255"/>
      <c r="V74" s="255"/>
      <c r="W74" s="255"/>
      <c r="X74" s="255"/>
      <c r="Y74" s="255"/>
      <c r="Z74" s="255"/>
    </row>
    <row r="75" spans="2:26" s="254" customFormat="1">
      <c r="B75" s="255"/>
      <c r="C75" s="292"/>
      <c r="E75" s="255"/>
      <c r="F75" s="255"/>
      <c r="G75" s="255"/>
      <c r="H75" s="255"/>
      <c r="I75" s="255"/>
      <c r="J75" s="255"/>
      <c r="K75" s="255"/>
      <c r="L75" s="255"/>
      <c r="M75" s="255"/>
      <c r="N75" s="255"/>
      <c r="O75" s="255"/>
      <c r="P75" s="255"/>
      <c r="Q75" s="255"/>
      <c r="R75" s="255"/>
      <c r="S75" s="255"/>
      <c r="T75" s="255"/>
      <c r="U75" s="255"/>
      <c r="V75" s="255"/>
      <c r="W75" s="255"/>
      <c r="X75" s="255"/>
      <c r="Y75" s="255"/>
      <c r="Z75" s="255"/>
    </row>
    <row r="76" spans="2:26" s="254" customFormat="1">
      <c r="B76" s="255"/>
      <c r="C76" s="292"/>
      <c r="E76" s="255"/>
      <c r="F76" s="255"/>
      <c r="G76" s="255"/>
      <c r="H76" s="255"/>
      <c r="I76" s="255"/>
      <c r="J76" s="255"/>
      <c r="K76" s="255"/>
      <c r="L76" s="255"/>
      <c r="M76" s="255"/>
      <c r="N76" s="255"/>
      <c r="O76" s="255"/>
      <c r="P76" s="255"/>
      <c r="Q76" s="255"/>
      <c r="R76" s="255"/>
      <c r="S76" s="255"/>
      <c r="T76" s="255"/>
      <c r="U76" s="255"/>
      <c r="V76" s="255"/>
      <c r="W76" s="255"/>
      <c r="X76" s="255"/>
      <c r="Y76" s="255"/>
      <c r="Z76" s="255"/>
    </row>
    <row r="77" spans="2:26" s="254" customFormat="1">
      <c r="B77" s="255"/>
      <c r="C77" s="292"/>
      <c r="E77" s="255"/>
      <c r="F77" s="255"/>
      <c r="G77" s="255"/>
      <c r="H77" s="255"/>
      <c r="I77" s="255"/>
      <c r="J77" s="255"/>
      <c r="K77" s="255"/>
      <c r="L77" s="255"/>
      <c r="M77" s="255"/>
      <c r="N77" s="255"/>
      <c r="O77" s="255"/>
      <c r="P77" s="255"/>
      <c r="Q77" s="255"/>
      <c r="R77" s="255"/>
      <c r="S77" s="255"/>
      <c r="T77" s="255"/>
      <c r="U77" s="255"/>
      <c r="V77" s="255"/>
      <c r="W77" s="255"/>
      <c r="X77" s="255"/>
      <c r="Y77" s="255"/>
      <c r="Z77" s="255"/>
    </row>
    <row r="78" spans="2:26" s="254" customFormat="1">
      <c r="B78" s="255"/>
      <c r="C78" s="292"/>
      <c r="E78" s="255"/>
      <c r="F78" s="255"/>
      <c r="G78" s="255"/>
      <c r="H78" s="255"/>
      <c r="I78" s="255"/>
      <c r="J78" s="255"/>
      <c r="K78" s="255"/>
      <c r="L78" s="255"/>
      <c r="M78" s="255"/>
      <c r="N78" s="255"/>
      <c r="O78" s="255"/>
      <c r="P78" s="255"/>
      <c r="Q78" s="255"/>
      <c r="R78" s="255"/>
      <c r="S78" s="255"/>
      <c r="T78" s="255"/>
      <c r="U78" s="255"/>
      <c r="V78" s="255"/>
      <c r="W78" s="255"/>
      <c r="X78" s="255"/>
      <c r="Y78" s="255"/>
      <c r="Z78" s="255"/>
    </row>
    <row r="79" spans="2:26" s="254" customFormat="1">
      <c r="B79" s="255"/>
      <c r="C79" s="292"/>
      <c r="E79" s="255"/>
      <c r="F79" s="255"/>
      <c r="G79" s="255"/>
      <c r="H79" s="255"/>
      <c r="I79" s="255"/>
      <c r="J79" s="255"/>
      <c r="K79" s="255"/>
      <c r="L79" s="255"/>
      <c r="M79" s="255"/>
      <c r="N79" s="255"/>
      <c r="O79" s="255"/>
      <c r="P79" s="255"/>
      <c r="Q79" s="255"/>
      <c r="R79" s="255"/>
      <c r="S79" s="255"/>
      <c r="T79" s="255"/>
      <c r="U79" s="255"/>
      <c r="V79" s="255"/>
      <c r="W79" s="255"/>
      <c r="X79" s="255"/>
      <c r="Y79" s="255"/>
      <c r="Z79" s="255"/>
    </row>
    <row r="80" spans="2:26" s="254" customFormat="1">
      <c r="B80" s="255"/>
      <c r="C80" s="292"/>
      <c r="E80" s="255"/>
      <c r="F80" s="255"/>
      <c r="G80" s="255"/>
      <c r="H80" s="255"/>
      <c r="I80" s="255"/>
      <c r="J80" s="255"/>
      <c r="K80" s="255"/>
      <c r="L80" s="255"/>
      <c r="M80" s="255"/>
      <c r="N80" s="255"/>
      <c r="O80" s="255"/>
      <c r="P80" s="255"/>
      <c r="Q80" s="255"/>
      <c r="R80" s="255"/>
      <c r="S80" s="255"/>
      <c r="T80" s="255"/>
      <c r="U80" s="255"/>
      <c r="V80" s="255"/>
      <c r="W80" s="255"/>
      <c r="X80" s="255"/>
      <c r="Y80" s="255"/>
      <c r="Z80" s="255"/>
    </row>
    <row r="81" spans="2:26" s="254" customFormat="1">
      <c r="B81" s="255"/>
      <c r="C81" s="292"/>
      <c r="E81" s="255"/>
      <c r="F81" s="255"/>
      <c r="G81" s="255"/>
      <c r="H81" s="255"/>
      <c r="I81" s="255"/>
      <c r="J81" s="255"/>
      <c r="K81" s="255"/>
      <c r="L81" s="255"/>
      <c r="M81" s="255"/>
      <c r="N81" s="255"/>
      <c r="O81" s="255"/>
      <c r="P81" s="255"/>
      <c r="Q81" s="255"/>
      <c r="R81" s="255"/>
      <c r="S81" s="255"/>
      <c r="T81" s="255"/>
      <c r="U81" s="255"/>
      <c r="V81" s="255"/>
      <c r="W81" s="255"/>
      <c r="X81" s="255"/>
      <c r="Y81" s="255"/>
      <c r="Z81" s="255"/>
    </row>
    <row r="82" spans="2:26" s="254" customFormat="1">
      <c r="B82" s="255"/>
      <c r="C82" s="292"/>
      <c r="E82" s="255"/>
      <c r="F82" s="255"/>
      <c r="G82" s="255"/>
      <c r="H82" s="255"/>
      <c r="I82" s="255"/>
      <c r="J82" s="255"/>
      <c r="K82" s="255"/>
      <c r="L82" s="255"/>
      <c r="M82" s="255"/>
      <c r="N82" s="255"/>
      <c r="O82" s="255"/>
      <c r="P82" s="255"/>
      <c r="Q82" s="255"/>
      <c r="R82" s="255"/>
      <c r="S82" s="255"/>
      <c r="T82" s="255"/>
      <c r="U82" s="255"/>
      <c r="V82" s="255"/>
      <c r="W82" s="255"/>
      <c r="X82" s="255"/>
      <c r="Y82" s="255"/>
      <c r="Z82" s="255"/>
    </row>
    <row r="83" spans="2:26" s="254" customFormat="1">
      <c r="B83" s="255"/>
      <c r="C83" s="292"/>
      <c r="E83" s="255"/>
      <c r="F83" s="255"/>
      <c r="G83" s="255"/>
      <c r="H83" s="255"/>
      <c r="I83" s="255"/>
      <c r="J83" s="255"/>
      <c r="K83" s="255"/>
      <c r="L83" s="255"/>
      <c r="M83" s="255"/>
      <c r="N83" s="255"/>
      <c r="O83" s="255"/>
      <c r="P83" s="255"/>
      <c r="Q83" s="255"/>
      <c r="R83" s="255"/>
      <c r="S83" s="255"/>
      <c r="T83" s="255"/>
      <c r="U83" s="255"/>
      <c r="V83" s="255"/>
      <c r="W83" s="255"/>
      <c r="X83" s="255"/>
      <c r="Y83" s="255"/>
      <c r="Z83" s="255"/>
    </row>
    <row r="84" spans="2:26" s="254" customFormat="1">
      <c r="B84" s="255"/>
      <c r="C84" s="292"/>
      <c r="E84" s="255"/>
      <c r="F84" s="255"/>
      <c r="G84" s="255"/>
      <c r="H84" s="255"/>
      <c r="I84" s="255"/>
      <c r="J84" s="255"/>
      <c r="K84" s="255"/>
      <c r="L84" s="255"/>
      <c r="M84" s="255"/>
      <c r="N84" s="255"/>
      <c r="O84" s="255"/>
      <c r="P84" s="255"/>
      <c r="Q84" s="255"/>
      <c r="R84" s="255"/>
      <c r="S84" s="255"/>
      <c r="T84" s="255"/>
      <c r="U84" s="255"/>
      <c r="V84" s="255"/>
      <c r="W84" s="255"/>
      <c r="X84" s="255"/>
      <c r="Y84" s="255"/>
      <c r="Z84" s="255"/>
    </row>
    <row r="85" spans="2:26" s="254" customFormat="1">
      <c r="B85" s="255"/>
      <c r="C85" s="292"/>
      <c r="E85" s="255"/>
      <c r="F85" s="255"/>
      <c r="G85" s="255"/>
      <c r="H85" s="255"/>
      <c r="I85" s="255"/>
      <c r="J85" s="255"/>
      <c r="K85" s="255"/>
      <c r="L85" s="255"/>
      <c r="M85" s="255"/>
      <c r="N85" s="255"/>
      <c r="O85" s="255"/>
      <c r="P85" s="255"/>
      <c r="Q85" s="255"/>
      <c r="R85" s="255"/>
      <c r="S85" s="255"/>
      <c r="T85" s="255"/>
      <c r="U85" s="255"/>
      <c r="V85" s="255"/>
      <c r="W85" s="255"/>
      <c r="X85" s="255"/>
      <c r="Y85" s="255"/>
      <c r="Z85" s="255"/>
    </row>
    <row r="86" spans="2:26" s="254" customFormat="1">
      <c r="B86" s="255"/>
      <c r="C86" s="292"/>
      <c r="E86" s="255"/>
      <c r="F86" s="255"/>
      <c r="G86" s="255"/>
      <c r="H86" s="255"/>
      <c r="I86" s="255"/>
      <c r="J86" s="255"/>
      <c r="K86" s="255"/>
      <c r="L86" s="255"/>
      <c r="M86" s="255"/>
      <c r="N86" s="255"/>
      <c r="O86" s="255"/>
      <c r="P86" s="255"/>
      <c r="Q86" s="255"/>
      <c r="R86" s="255"/>
      <c r="S86" s="255"/>
      <c r="T86" s="255"/>
      <c r="U86" s="255"/>
      <c r="V86" s="255"/>
      <c r="W86" s="255"/>
      <c r="X86" s="255"/>
      <c r="Y86" s="255"/>
      <c r="Z86" s="255"/>
    </row>
    <row r="87" spans="2:26" s="254" customFormat="1">
      <c r="B87" s="255"/>
      <c r="C87" s="292"/>
      <c r="E87" s="255"/>
      <c r="F87" s="255"/>
      <c r="G87" s="255"/>
      <c r="H87" s="255"/>
      <c r="I87" s="255"/>
      <c r="J87" s="255"/>
      <c r="K87" s="255"/>
      <c r="L87" s="255"/>
      <c r="M87" s="255"/>
      <c r="N87" s="255"/>
      <c r="O87" s="255"/>
      <c r="P87" s="255"/>
      <c r="Q87" s="255"/>
      <c r="R87" s="255"/>
      <c r="S87" s="255"/>
      <c r="T87" s="255"/>
      <c r="U87" s="255"/>
      <c r="V87" s="255"/>
      <c r="W87" s="255"/>
      <c r="X87" s="255"/>
      <c r="Y87" s="255"/>
      <c r="Z87" s="255"/>
    </row>
    <row r="88" spans="2:26" s="254" customFormat="1">
      <c r="B88" s="255"/>
      <c r="C88" s="292"/>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2:26" s="254" customFormat="1">
      <c r="B89" s="255"/>
      <c r="C89" s="292"/>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2:26" s="254" customFormat="1">
      <c r="B90" s="255"/>
      <c r="C90" s="292"/>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2:26" s="254" customFormat="1">
      <c r="B91" s="255"/>
      <c r="C91" s="292"/>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2:26" s="254" customFormat="1">
      <c r="B92" s="255"/>
      <c r="C92" s="292"/>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2:26" s="254" customFormat="1">
      <c r="B93" s="255"/>
      <c r="C93" s="292"/>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2:26" s="254" customFormat="1">
      <c r="B94" s="255"/>
      <c r="C94" s="292"/>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2:26" s="254" customFormat="1">
      <c r="B95" s="255"/>
      <c r="C95" s="292"/>
      <c r="E95" s="255"/>
      <c r="F95" s="255"/>
      <c r="G95" s="255"/>
      <c r="H95" s="255"/>
      <c r="I95" s="255"/>
      <c r="J95" s="255"/>
      <c r="K95" s="255"/>
      <c r="L95" s="255"/>
      <c r="M95" s="255"/>
      <c r="N95" s="255"/>
      <c r="O95" s="255"/>
      <c r="P95" s="255"/>
      <c r="Q95" s="255"/>
      <c r="R95" s="255"/>
      <c r="S95" s="255"/>
      <c r="T95" s="255"/>
      <c r="U95" s="255"/>
      <c r="V95" s="255"/>
      <c r="W95" s="255"/>
      <c r="X95" s="255"/>
      <c r="Y95" s="255"/>
      <c r="Z95" s="255"/>
    </row>
    <row r="96" spans="2:26" s="254" customFormat="1">
      <c r="B96" s="255"/>
      <c r="C96" s="292"/>
      <c r="E96" s="255"/>
      <c r="F96" s="255"/>
      <c r="G96" s="255"/>
      <c r="H96" s="255"/>
      <c r="I96" s="255"/>
      <c r="J96" s="255"/>
      <c r="K96" s="255"/>
      <c r="L96" s="255"/>
      <c r="M96" s="255"/>
      <c r="N96" s="255"/>
      <c r="O96" s="255"/>
      <c r="P96" s="255"/>
      <c r="Q96" s="255"/>
      <c r="R96" s="255"/>
      <c r="S96" s="255"/>
      <c r="T96" s="255"/>
      <c r="U96" s="255"/>
      <c r="V96" s="255"/>
      <c r="W96" s="255"/>
      <c r="X96" s="255"/>
      <c r="Y96" s="255"/>
      <c r="Z96" s="255"/>
    </row>
    <row r="97" spans="2:26" s="254" customFormat="1">
      <c r="B97" s="255"/>
      <c r="C97" s="292"/>
      <c r="E97" s="255"/>
      <c r="F97" s="255"/>
      <c r="G97" s="255"/>
      <c r="H97" s="255"/>
      <c r="I97" s="255"/>
      <c r="J97" s="255"/>
      <c r="K97" s="255"/>
      <c r="L97" s="255"/>
      <c r="M97" s="255"/>
      <c r="N97" s="255"/>
      <c r="O97" s="255"/>
      <c r="P97" s="255"/>
      <c r="Q97" s="255"/>
      <c r="R97" s="255"/>
      <c r="S97" s="255"/>
      <c r="T97" s="255"/>
      <c r="U97" s="255"/>
      <c r="V97" s="255"/>
      <c r="W97" s="255"/>
      <c r="X97" s="255"/>
      <c r="Y97" s="255"/>
      <c r="Z97" s="255"/>
    </row>
    <row r="98" spans="2:26" s="254" customFormat="1">
      <c r="B98" s="255"/>
      <c r="C98" s="292"/>
      <c r="E98" s="255"/>
      <c r="F98" s="255"/>
      <c r="G98" s="255"/>
      <c r="H98" s="255"/>
      <c r="I98" s="255"/>
      <c r="J98" s="255"/>
      <c r="K98" s="255"/>
      <c r="L98" s="255"/>
      <c r="M98" s="255"/>
      <c r="N98" s="255"/>
      <c r="O98" s="255"/>
      <c r="P98" s="255"/>
      <c r="Q98" s="255"/>
      <c r="R98" s="255"/>
      <c r="S98" s="255"/>
      <c r="T98" s="255"/>
      <c r="U98" s="255"/>
      <c r="V98" s="255"/>
      <c r="W98" s="255"/>
      <c r="X98" s="255"/>
      <c r="Y98" s="255"/>
      <c r="Z98" s="255"/>
    </row>
    <row r="99" spans="2:26" s="254" customFormat="1">
      <c r="B99" s="255"/>
      <c r="C99" s="292"/>
      <c r="E99" s="255"/>
      <c r="F99" s="255"/>
      <c r="G99" s="255"/>
      <c r="H99" s="255"/>
      <c r="I99" s="255"/>
      <c r="J99" s="255"/>
      <c r="K99" s="255"/>
      <c r="L99" s="255"/>
      <c r="M99" s="255"/>
      <c r="N99" s="255"/>
      <c r="O99" s="255"/>
      <c r="P99" s="255"/>
      <c r="Q99" s="255"/>
      <c r="R99" s="255"/>
      <c r="S99" s="255"/>
      <c r="T99" s="255"/>
      <c r="U99" s="255"/>
      <c r="V99" s="255"/>
      <c r="W99" s="255"/>
      <c r="X99" s="255"/>
      <c r="Y99" s="255"/>
      <c r="Z99" s="255"/>
    </row>
    <row r="100" spans="2:26" s="254" customFormat="1">
      <c r="B100" s="255"/>
      <c r="C100" s="292"/>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row>
    <row r="101" spans="2:26" s="254" customFormat="1">
      <c r="B101" s="255"/>
      <c r="C101" s="292"/>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row>
    <row r="102" spans="2:26" s="254" customFormat="1">
      <c r="B102" s="255"/>
      <c r="C102" s="292"/>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row>
    <row r="103" spans="2:26" s="254" customFormat="1">
      <c r="B103" s="255"/>
      <c r="C103" s="292"/>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row>
    <row r="104" spans="2:26" s="254" customFormat="1">
      <c r="B104" s="255"/>
      <c r="C104" s="292"/>
      <c r="E104" s="255"/>
      <c r="F104" s="255"/>
      <c r="G104" s="255"/>
      <c r="H104" s="255"/>
      <c r="I104" s="255"/>
      <c r="J104" s="255"/>
      <c r="K104" s="255"/>
      <c r="L104" s="255"/>
      <c r="M104" s="255"/>
      <c r="N104" s="255"/>
      <c r="O104" s="255"/>
      <c r="P104" s="255"/>
      <c r="Q104" s="255"/>
      <c r="R104" s="255"/>
      <c r="S104" s="255"/>
      <c r="T104" s="255"/>
      <c r="U104" s="255"/>
      <c r="V104" s="255"/>
      <c r="W104" s="255"/>
      <c r="X104" s="255"/>
      <c r="Y104" s="255"/>
      <c r="Z104" s="255"/>
    </row>
    <row r="105" spans="2:26" s="254" customFormat="1">
      <c r="B105" s="255"/>
      <c r="C105" s="292"/>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row>
    <row r="106" spans="2:26" s="254" customFormat="1">
      <c r="B106" s="255"/>
      <c r="C106" s="292"/>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row>
    <row r="107" spans="2:26" s="254" customFormat="1">
      <c r="B107" s="255"/>
      <c r="C107" s="292"/>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row>
    <row r="108" spans="2:26" s="254" customFormat="1">
      <c r="B108" s="255"/>
      <c r="C108" s="292"/>
      <c r="E108" s="255"/>
      <c r="F108" s="255"/>
      <c r="G108" s="255"/>
      <c r="H108" s="255"/>
      <c r="I108" s="255"/>
      <c r="J108" s="255"/>
      <c r="K108" s="255"/>
      <c r="L108" s="255"/>
      <c r="M108" s="255"/>
      <c r="N108" s="255"/>
      <c r="O108" s="255"/>
      <c r="P108" s="255"/>
      <c r="Q108" s="255"/>
      <c r="R108" s="255"/>
      <c r="S108" s="255"/>
      <c r="T108" s="255"/>
      <c r="U108" s="255"/>
      <c r="V108" s="255"/>
      <c r="W108" s="255"/>
      <c r="X108" s="255"/>
      <c r="Y108" s="255"/>
      <c r="Z108" s="255"/>
    </row>
    <row r="109" spans="2:26" s="254" customFormat="1">
      <c r="B109" s="255"/>
      <c r="C109" s="292"/>
      <c r="E109" s="255"/>
      <c r="F109" s="255"/>
      <c r="G109" s="255"/>
      <c r="H109" s="255"/>
      <c r="I109" s="255"/>
      <c r="J109" s="255"/>
      <c r="K109" s="255"/>
      <c r="L109" s="255"/>
      <c r="M109" s="255"/>
      <c r="N109" s="255"/>
      <c r="O109" s="255"/>
      <c r="P109" s="255"/>
      <c r="Q109" s="255"/>
      <c r="R109" s="255"/>
      <c r="S109" s="255"/>
      <c r="T109" s="255"/>
      <c r="U109" s="255"/>
      <c r="V109" s="255"/>
      <c r="W109" s="255"/>
      <c r="X109" s="255"/>
      <c r="Y109" s="255"/>
      <c r="Z109" s="255"/>
    </row>
    <row r="110" spans="2:26" s="254" customFormat="1">
      <c r="B110" s="255"/>
      <c r="C110" s="292"/>
      <c r="E110" s="255"/>
      <c r="F110" s="255"/>
      <c r="G110" s="255"/>
      <c r="H110" s="255"/>
      <c r="I110" s="255"/>
      <c r="J110" s="255"/>
      <c r="K110" s="255"/>
      <c r="L110" s="255"/>
      <c r="M110" s="255"/>
      <c r="N110" s="255"/>
      <c r="O110" s="255"/>
      <c r="P110" s="255"/>
      <c r="Q110" s="255"/>
      <c r="R110" s="255"/>
      <c r="S110" s="255"/>
      <c r="T110" s="255"/>
      <c r="U110" s="255"/>
      <c r="V110" s="255"/>
      <c r="W110" s="255"/>
      <c r="X110" s="255"/>
      <c r="Y110" s="255"/>
      <c r="Z110" s="255"/>
    </row>
    <row r="111" spans="2:26" s="254" customFormat="1">
      <c r="B111" s="255"/>
      <c r="C111" s="292"/>
      <c r="E111" s="255"/>
      <c r="F111" s="255"/>
      <c r="G111" s="255"/>
      <c r="H111" s="255"/>
      <c r="I111" s="255"/>
      <c r="J111" s="255"/>
      <c r="K111" s="255"/>
      <c r="L111" s="255"/>
      <c r="M111" s="255"/>
      <c r="N111" s="255"/>
      <c r="O111" s="255"/>
      <c r="P111" s="255"/>
      <c r="Q111" s="255"/>
      <c r="R111" s="255"/>
      <c r="S111" s="255"/>
      <c r="T111" s="255"/>
      <c r="U111" s="255"/>
      <c r="V111" s="255"/>
      <c r="W111" s="255"/>
      <c r="X111" s="255"/>
      <c r="Y111" s="255"/>
      <c r="Z111" s="255"/>
    </row>
    <row r="112" spans="2:26" s="254" customFormat="1">
      <c r="B112" s="255"/>
      <c r="C112" s="292"/>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row>
    <row r="113" spans="2:26" s="254" customFormat="1">
      <c r="B113" s="255"/>
      <c r="C113" s="292"/>
      <c r="E113" s="255"/>
      <c r="F113" s="255"/>
      <c r="G113" s="255"/>
      <c r="H113" s="255"/>
      <c r="I113" s="255"/>
      <c r="J113" s="255"/>
      <c r="K113" s="255"/>
      <c r="L113" s="255"/>
      <c r="M113" s="255"/>
      <c r="N113" s="255"/>
      <c r="O113" s="255"/>
      <c r="P113" s="255"/>
      <c r="Q113" s="255"/>
      <c r="R113" s="255"/>
      <c r="S113" s="255"/>
      <c r="T113" s="255"/>
      <c r="U113" s="255"/>
      <c r="V113" s="255"/>
      <c r="W113" s="255"/>
      <c r="X113" s="255"/>
      <c r="Y113" s="255"/>
      <c r="Z113" s="255"/>
    </row>
    <row r="114" spans="2:26" s="254" customFormat="1">
      <c r="B114" s="255"/>
      <c r="C114" s="292"/>
      <c r="E114" s="255"/>
      <c r="F114" s="255"/>
      <c r="G114" s="255"/>
      <c r="H114" s="255"/>
      <c r="I114" s="255"/>
      <c r="J114" s="255"/>
      <c r="K114" s="255"/>
      <c r="L114" s="255"/>
      <c r="M114" s="255"/>
      <c r="N114" s="255"/>
      <c r="O114" s="255"/>
      <c r="P114" s="255"/>
      <c r="Q114" s="255"/>
      <c r="R114" s="255"/>
      <c r="S114" s="255"/>
      <c r="T114" s="255"/>
      <c r="U114" s="255"/>
      <c r="V114" s="255"/>
      <c r="W114" s="255"/>
      <c r="X114" s="255"/>
      <c r="Y114" s="255"/>
      <c r="Z114" s="255"/>
    </row>
    <row r="115" spans="2:26" s="254" customFormat="1">
      <c r="B115" s="255"/>
      <c r="C115" s="292"/>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row>
    <row r="116" spans="2:26" s="254" customFormat="1">
      <c r="B116" s="255"/>
      <c r="C116" s="292"/>
      <c r="E116" s="255"/>
      <c r="F116" s="255"/>
      <c r="G116" s="255"/>
      <c r="H116" s="255"/>
      <c r="I116" s="255"/>
      <c r="J116" s="255"/>
      <c r="K116" s="255"/>
      <c r="L116" s="255"/>
      <c r="M116" s="255"/>
      <c r="N116" s="255"/>
      <c r="O116" s="255"/>
      <c r="P116" s="255"/>
      <c r="Q116" s="255"/>
      <c r="R116" s="255"/>
      <c r="S116" s="255"/>
      <c r="T116" s="255"/>
      <c r="U116" s="255"/>
      <c r="V116" s="255"/>
      <c r="W116" s="255"/>
      <c r="X116" s="255"/>
      <c r="Y116" s="255"/>
      <c r="Z116" s="255"/>
    </row>
    <row r="117" spans="2:26" s="254" customFormat="1">
      <c r="B117" s="255"/>
      <c r="C117" s="292"/>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row>
    <row r="118" spans="2:26" s="254" customFormat="1">
      <c r="B118" s="255"/>
      <c r="C118" s="292"/>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row>
    <row r="119" spans="2:26" s="254" customFormat="1">
      <c r="B119" s="255"/>
      <c r="C119" s="292"/>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row>
    <row r="120" spans="2:26" s="254" customFormat="1">
      <c r="B120" s="255"/>
      <c r="C120" s="292"/>
      <c r="E120" s="255"/>
      <c r="F120" s="255"/>
      <c r="G120" s="255"/>
      <c r="H120" s="255"/>
      <c r="I120" s="255"/>
      <c r="J120" s="255"/>
      <c r="K120" s="255"/>
      <c r="L120" s="255"/>
      <c r="M120" s="255"/>
      <c r="N120" s="255"/>
      <c r="O120" s="255"/>
      <c r="P120" s="255"/>
      <c r="Q120" s="255"/>
      <c r="R120" s="255"/>
      <c r="S120" s="255"/>
      <c r="T120" s="255"/>
      <c r="U120" s="255"/>
      <c r="V120" s="255"/>
      <c r="W120" s="255"/>
      <c r="X120" s="255"/>
      <c r="Y120" s="255"/>
      <c r="Z120" s="255"/>
    </row>
    <row r="121" spans="2:26" s="254" customFormat="1">
      <c r="B121" s="255"/>
      <c r="C121" s="292"/>
      <c r="E121" s="255"/>
      <c r="F121" s="255"/>
      <c r="G121" s="255"/>
      <c r="H121" s="255"/>
      <c r="I121" s="255"/>
      <c r="J121" s="255"/>
      <c r="K121" s="255"/>
      <c r="L121" s="255"/>
      <c r="M121" s="255"/>
      <c r="N121" s="255"/>
      <c r="O121" s="255"/>
      <c r="P121" s="255"/>
      <c r="Q121" s="255"/>
      <c r="R121" s="255"/>
      <c r="S121" s="255"/>
      <c r="T121" s="255"/>
      <c r="U121" s="255"/>
      <c r="V121" s="255"/>
      <c r="W121" s="255"/>
      <c r="X121" s="255"/>
      <c r="Y121" s="255"/>
      <c r="Z121" s="255"/>
    </row>
    <row r="122" spans="2:26" s="254" customFormat="1">
      <c r="B122" s="255"/>
      <c r="C122" s="292"/>
      <c r="E122" s="255"/>
      <c r="F122" s="255"/>
      <c r="G122" s="255"/>
      <c r="H122" s="255"/>
      <c r="I122" s="255"/>
      <c r="J122" s="255"/>
      <c r="K122" s="255"/>
      <c r="L122" s="255"/>
      <c r="M122" s="255"/>
      <c r="N122" s="255"/>
      <c r="O122" s="255"/>
      <c r="P122" s="255"/>
      <c r="Q122" s="255"/>
      <c r="R122" s="255"/>
      <c r="S122" s="255"/>
      <c r="T122" s="255"/>
      <c r="U122" s="255"/>
      <c r="V122" s="255"/>
      <c r="W122" s="255"/>
      <c r="X122" s="255"/>
      <c r="Y122" s="255"/>
      <c r="Z122" s="255"/>
    </row>
    <row r="123" spans="2:26" s="254" customFormat="1">
      <c r="B123" s="255"/>
      <c r="C123" s="292"/>
      <c r="E123" s="255"/>
      <c r="F123" s="255"/>
      <c r="G123" s="255"/>
      <c r="H123" s="255"/>
      <c r="I123" s="255"/>
      <c r="J123" s="255"/>
      <c r="K123" s="255"/>
      <c r="L123" s="255"/>
      <c r="M123" s="255"/>
      <c r="N123" s="255"/>
      <c r="O123" s="255"/>
      <c r="P123" s="255"/>
      <c r="Q123" s="255"/>
      <c r="R123" s="255"/>
      <c r="S123" s="255"/>
      <c r="T123" s="255"/>
      <c r="U123" s="255"/>
      <c r="V123" s="255"/>
      <c r="W123" s="255"/>
      <c r="X123" s="255"/>
      <c r="Y123" s="255"/>
      <c r="Z123" s="255"/>
    </row>
    <row r="124" spans="2:26" s="254" customFormat="1">
      <c r="B124" s="255"/>
      <c r="C124" s="292"/>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row>
    <row r="125" spans="2:26" s="254" customFormat="1">
      <c r="B125" s="255"/>
      <c r="C125" s="292"/>
      <c r="E125" s="255"/>
      <c r="F125" s="255"/>
      <c r="G125" s="255"/>
      <c r="H125" s="255"/>
      <c r="I125" s="255"/>
      <c r="J125" s="255"/>
      <c r="K125" s="255"/>
      <c r="L125" s="255"/>
      <c r="M125" s="255"/>
      <c r="N125" s="255"/>
      <c r="O125" s="255"/>
      <c r="P125" s="255"/>
      <c r="Q125" s="255"/>
      <c r="R125" s="255"/>
      <c r="S125" s="255"/>
      <c r="T125" s="255"/>
      <c r="U125" s="255"/>
      <c r="V125" s="255"/>
      <c r="W125" s="255"/>
      <c r="X125" s="255"/>
      <c r="Y125" s="255"/>
      <c r="Z125" s="255"/>
    </row>
    <row r="126" spans="2:26" s="254" customFormat="1">
      <c r="B126" s="255"/>
      <c r="C126" s="292"/>
      <c r="E126" s="255"/>
      <c r="F126" s="255"/>
      <c r="G126" s="255"/>
      <c r="H126" s="255"/>
      <c r="I126" s="255"/>
      <c r="J126" s="255"/>
      <c r="K126" s="255"/>
      <c r="L126" s="255"/>
      <c r="M126" s="255"/>
      <c r="N126" s="255"/>
      <c r="O126" s="255"/>
      <c r="P126" s="255"/>
      <c r="Q126" s="255"/>
      <c r="R126" s="255"/>
      <c r="S126" s="255"/>
      <c r="T126" s="255"/>
      <c r="U126" s="255"/>
      <c r="V126" s="255"/>
      <c r="W126" s="255"/>
      <c r="X126" s="255"/>
      <c r="Y126" s="255"/>
      <c r="Z126" s="255"/>
    </row>
    <row r="127" spans="2:26" s="254" customFormat="1">
      <c r="B127" s="255"/>
      <c r="C127" s="292"/>
      <c r="E127" s="255"/>
      <c r="F127" s="255"/>
      <c r="G127" s="255"/>
      <c r="H127" s="255"/>
      <c r="I127" s="255"/>
      <c r="J127" s="255"/>
      <c r="K127" s="255"/>
      <c r="L127" s="255"/>
      <c r="M127" s="255"/>
      <c r="N127" s="255"/>
      <c r="O127" s="255"/>
      <c r="P127" s="255"/>
      <c r="Q127" s="255"/>
      <c r="R127" s="255"/>
      <c r="S127" s="255"/>
      <c r="T127" s="255"/>
      <c r="U127" s="255"/>
      <c r="V127" s="255"/>
      <c r="W127" s="255"/>
      <c r="X127" s="255"/>
      <c r="Y127" s="255"/>
      <c r="Z127" s="255"/>
    </row>
    <row r="128" spans="2:26" s="254" customFormat="1">
      <c r="B128" s="255"/>
      <c r="C128" s="292"/>
      <c r="E128" s="255"/>
      <c r="F128" s="255"/>
      <c r="G128" s="255"/>
      <c r="H128" s="255"/>
      <c r="I128" s="255"/>
      <c r="J128" s="255"/>
      <c r="K128" s="255"/>
      <c r="L128" s="255"/>
      <c r="M128" s="255"/>
      <c r="N128" s="255"/>
      <c r="O128" s="255"/>
      <c r="P128" s="255"/>
      <c r="Q128" s="255"/>
      <c r="R128" s="255"/>
      <c r="S128" s="255"/>
      <c r="T128" s="255"/>
      <c r="U128" s="255"/>
      <c r="V128" s="255"/>
      <c r="W128" s="255"/>
      <c r="X128" s="255"/>
      <c r="Y128" s="255"/>
      <c r="Z128" s="255"/>
    </row>
    <row r="129" spans="2:26" s="254" customFormat="1">
      <c r="B129" s="255"/>
      <c r="C129" s="292"/>
      <c r="E129" s="255"/>
      <c r="F129" s="255"/>
      <c r="G129" s="255"/>
      <c r="H129" s="255"/>
      <c r="I129" s="255"/>
      <c r="J129" s="255"/>
      <c r="K129" s="255"/>
      <c r="L129" s="255"/>
      <c r="M129" s="255"/>
      <c r="N129" s="255"/>
      <c r="O129" s="255"/>
      <c r="P129" s="255"/>
      <c r="Q129" s="255"/>
      <c r="R129" s="255"/>
      <c r="S129" s="255"/>
      <c r="T129" s="255"/>
      <c r="U129" s="255"/>
      <c r="V129" s="255"/>
      <c r="W129" s="255"/>
      <c r="X129" s="255"/>
      <c r="Y129" s="255"/>
      <c r="Z129" s="255"/>
    </row>
    <row r="130" spans="2:26" s="254" customFormat="1">
      <c r="B130" s="255"/>
      <c r="C130" s="292"/>
      <c r="E130" s="255"/>
      <c r="F130" s="255"/>
      <c r="G130" s="255"/>
      <c r="H130" s="255"/>
      <c r="I130" s="255"/>
      <c r="J130" s="255"/>
      <c r="K130" s="255"/>
      <c r="L130" s="255"/>
      <c r="M130" s="255"/>
      <c r="N130" s="255"/>
      <c r="O130" s="255"/>
      <c r="P130" s="255"/>
      <c r="Q130" s="255"/>
      <c r="R130" s="255"/>
      <c r="S130" s="255"/>
      <c r="T130" s="255"/>
      <c r="U130" s="255"/>
      <c r="V130" s="255"/>
      <c r="W130" s="255"/>
      <c r="X130" s="255"/>
      <c r="Y130" s="255"/>
      <c r="Z130" s="255"/>
    </row>
    <row r="131" spans="2:26" s="254" customFormat="1">
      <c r="B131" s="255"/>
      <c r="C131" s="292"/>
      <c r="E131" s="255"/>
      <c r="F131" s="255"/>
      <c r="G131" s="255"/>
      <c r="H131" s="255"/>
      <c r="I131" s="255"/>
      <c r="J131" s="255"/>
      <c r="K131" s="255"/>
      <c r="L131" s="255"/>
      <c r="M131" s="255"/>
      <c r="N131" s="255"/>
      <c r="O131" s="255"/>
      <c r="P131" s="255"/>
      <c r="Q131" s="255"/>
      <c r="R131" s="255"/>
      <c r="S131" s="255"/>
      <c r="T131" s="255"/>
      <c r="U131" s="255"/>
      <c r="V131" s="255"/>
      <c r="W131" s="255"/>
      <c r="X131" s="255"/>
      <c r="Y131" s="255"/>
      <c r="Z131" s="255"/>
    </row>
    <row r="132" spans="2:26" s="254" customFormat="1">
      <c r="B132" s="255"/>
      <c r="C132" s="292"/>
      <c r="E132" s="255"/>
      <c r="F132" s="255"/>
      <c r="G132" s="255"/>
      <c r="H132" s="255"/>
      <c r="I132" s="255"/>
      <c r="J132" s="255"/>
      <c r="K132" s="255"/>
      <c r="L132" s="255"/>
      <c r="M132" s="255"/>
      <c r="N132" s="255"/>
      <c r="O132" s="255"/>
      <c r="P132" s="255"/>
      <c r="Q132" s="255"/>
      <c r="R132" s="255"/>
      <c r="S132" s="255"/>
      <c r="T132" s="255"/>
      <c r="U132" s="255"/>
      <c r="V132" s="255"/>
      <c r="W132" s="255"/>
      <c r="X132" s="255"/>
      <c r="Y132" s="255"/>
      <c r="Z132" s="255"/>
    </row>
    <row r="133" spans="2:26" s="254" customFormat="1">
      <c r="B133" s="255"/>
      <c r="C133" s="292"/>
      <c r="E133" s="255"/>
      <c r="F133" s="255"/>
      <c r="G133" s="255"/>
      <c r="H133" s="255"/>
      <c r="I133" s="255"/>
      <c r="J133" s="255"/>
      <c r="K133" s="255"/>
      <c r="L133" s="255"/>
      <c r="M133" s="255"/>
      <c r="N133" s="255"/>
      <c r="O133" s="255"/>
      <c r="P133" s="255"/>
      <c r="Q133" s="255"/>
      <c r="R133" s="255"/>
      <c r="S133" s="255"/>
      <c r="T133" s="255"/>
      <c r="U133" s="255"/>
      <c r="V133" s="255"/>
      <c r="W133" s="255"/>
      <c r="X133" s="255"/>
      <c r="Y133" s="255"/>
      <c r="Z133" s="255"/>
    </row>
    <row r="134" spans="2:26" s="254" customFormat="1">
      <c r="B134" s="255"/>
      <c r="C134" s="292"/>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row>
    <row r="135" spans="2:26" s="254" customFormat="1">
      <c r="B135" s="255"/>
      <c r="C135" s="292"/>
      <c r="E135" s="255"/>
      <c r="F135" s="255"/>
      <c r="G135" s="255"/>
      <c r="H135" s="255"/>
      <c r="I135" s="255"/>
      <c r="J135" s="255"/>
      <c r="K135" s="255"/>
      <c r="L135" s="255"/>
      <c r="M135" s="255"/>
      <c r="N135" s="255"/>
      <c r="O135" s="255"/>
      <c r="P135" s="255"/>
      <c r="Q135" s="255"/>
      <c r="R135" s="255"/>
      <c r="S135" s="255"/>
      <c r="T135" s="255"/>
      <c r="U135" s="255"/>
      <c r="V135" s="255"/>
      <c r="W135" s="255"/>
      <c r="X135" s="255"/>
      <c r="Y135" s="255"/>
      <c r="Z135" s="255"/>
    </row>
    <row r="136" spans="2:26" s="254" customFormat="1">
      <c r="B136" s="255"/>
      <c r="C136" s="292"/>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row>
    <row r="137" spans="2:26" s="254" customFormat="1">
      <c r="B137" s="255"/>
      <c r="C137" s="292"/>
      <c r="E137" s="255"/>
      <c r="F137" s="255"/>
      <c r="G137" s="255"/>
      <c r="H137" s="255"/>
      <c r="I137" s="255"/>
      <c r="J137" s="255"/>
      <c r="K137" s="255"/>
      <c r="L137" s="255"/>
      <c r="M137" s="255"/>
      <c r="N137" s="255"/>
      <c r="O137" s="255"/>
      <c r="P137" s="255"/>
      <c r="Q137" s="255"/>
      <c r="R137" s="255"/>
      <c r="S137" s="255"/>
      <c r="T137" s="255"/>
      <c r="U137" s="255"/>
      <c r="V137" s="255"/>
      <c r="W137" s="255"/>
      <c r="X137" s="255"/>
      <c r="Y137" s="255"/>
      <c r="Z137" s="255"/>
    </row>
    <row r="138" spans="2:26" s="254" customFormat="1">
      <c r="B138" s="255"/>
      <c r="C138" s="292"/>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row>
    <row r="139" spans="2:26" s="254" customFormat="1">
      <c r="B139" s="255"/>
      <c r="C139" s="292"/>
      <c r="E139" s="255"/>
      <c r="F139" s="255"/>
      <c r="G139" s="255"/>
      <c r="H139" s="255"/>
      <c r="I139" s="255"/>
      <c r="J139" s="255"/>
      <c r="K139" s="255"/>
      <c r="L139" s="255"/>
      <c r="M139" s="255"/>
      <c r="N139" s="255"/>
      <c r="O139" s="255"/>
      <c r="P139" s="255"/>
      <c r="Q139" s="255"/>
      <c r="R139" s="255"/>
      <c r="S139" s="255"/>
      <c r="T139" s="255"/>
      <c r="U139" s="255"/>
      <c r="V139" s="255"/>
      <c r="W139" s="255"/>
      <c r="X139" s="255"/>
      <c r="Y139" s="255"/>
      <c r="Z139" s="255"/>
    </row>
    <row r="140" spans="2:26" s="254" customFormat="1">
      <c r="B140" s="255"/>
      <c r="C140" s="292"/>
      <c r="E140" s="255"/>
      <c r="F140" s="255"/>
      <c r="G140" s="255"/>
      <c r="H140" s="255"/>
      <c r="I140" s="255"/>
      <c r="J140" s="255"/>
      <c r="K140" s="255"/>
      <c r="L140" s="255"/>
      <c r="M140" s="255"/>
      <c r="N140" s="255"/>
      <c r="O140" s="255"/>
      <c r="P140" s="255"/>
      <c r="Q140" s="255"/>
      <c r="R140" s="255"/>
      <c r="S140" s="255"/>
      <c r="T140" s="255"/>
      <c r="U140" s="255"/>
      <c r="V140" s="255"/>
      <c r="W140" s="255"/>
      <c r="X140" s="255"/>
      <c r="Y140" s="255"/>
      <c r="Z140" s="255"/>
    </row>
    <row r="141" spans="2:26" s="254" customFormat="1">
      <c r="B141" s="255"/>
      <c r="C141" s="292"/>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row>
    <row r="142" spans="2:26" s="254" customFormat="1">
      <c r="B142" s="255"/>
      <c r="C142" s="292"/>
      <c r="E142" s="255"/>
      <c r="F142" s="255"/>
      <c r="G142" s="255"/>
      <c r="H142" s="255"/>
      <c r="I142" s="255"/>
      <c r="J142" s="255"/>
      <c r="K142" s="255"/>
      <c r="L142" s="255"/>
      <c r="M142" s="255"/>
      <c r="N142" s="255"/>
      <c r="O142" s="255"/>
      <c r="P142" s="255"/>
      <c r="Q142" s="255"/>
      <c r="R142" s="255"/>
      <c r="S142" s="255"/>
      <c r="T142" s="255"/>
      <c r="U142" s="255"/>
      <c r="V142" s="255"/>
      <c r="W142" s="255"/>
      <c r="X142" s="255"/>
      <c r="Y142" s="255"/>
      <c r="Z142" s="255"/>
    </row>
    <row r="143" spans="2:26" s="254" customFormat="1">
      <c r="B143" s="255"/>
      <c r="C143" s="292"/>
      <c r="E143" s="255"/>
      <c r="F143" s="255"/>
      <c r="G143" s="255"/>
      <c r="H143" s="255"/>
      <c r="I143" s="255"/>
      <c r="J143" s="255"/>
      <c r="K143" s="255"/>
      <c r="L143" s="255"/>
      <c r="M143" s="255"/>
      <c r="N143" s="255"/>
      <c r="O143" s="255"/>
      <c r="P143" s="255"/>
      <c r="Q143" s="255"/>
      <c r="R143" s="255"/>
      <c r="S143" s="255"/>
      <c r="T143" s="255"/>
      <c r="U143" s="255"/>
      <c r="V143" s="255"/>
      <c r="W143" s="255"/>
      <c r="X143" s="255"/>
      <c r="Y143" s="255"/>
      <c r="Z143" s="255"/>
    </row>
    <row r="144" spans="2:26" s="254" customFormat="1">
      <c r="B144" s="255"/>
      <c r="C144" s="292"/>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row>
    <row r="145" spans="2:26" s="254" customFormat="1">
      <c r="B145" s="255"/>
      <c r="C145" s="292"/>
      <c r="E145" s="255"/>
      <c r="F145" s="255"/>
      <c r="G145" s="255"/>
      <c r="H145" s="255"/>
      <c r="I145" s="255"/>
      <c r="J145" s="255"/>
      <c r="K145" s="255"/>
      <c r="L145" s="255"/>
      <c r="M145" s="255"/>
      <c r="N145" s="255"/>
      <c r="O145" s="255"/>
      <c r="P145" s="255"/>
      <c r="Q145" s="255"/>
      <c r="R145" s="255"/>
      <c r="S145" s="255"/>
      <c r="T145" s="255"/>
      <c r="U145" s="255"/>
      <c r="V145" s="255"/>
      <c r="W145" s="255"/>
      <c r="X145" s="255"/>
      <c r="Y145" s="255"/>
      <c r="Z145" s="255"/>
    </row>
    <row r="146" spans="2:26" s="254" customFormat="1">
      <c r="B146" s="255"/>
      <c r="C146" s="292"/>
      <c r="E146" s="255"/>
      <c r="F146" s="255"/>
      <c r="G146" s="255"/>
      <c r="H146" s="255"/>
      <c r="I146" s="255"/>
      <c r="J146" s="255"/>
      <c r="K146" s="255"/>
      <c r="L146" s="255"/>
      <c r="M146" s="255"/>
      <c r="N146" s="255"/>
      <c r="O146" s="255"/>
      <c r="P146" s="255"/>
      <c r="Q146" s="255"/>
      <c r="R146" s="255"/>
      <c r="S146" s="255"/>
      <c r="T146" s="255"/>
      <c r="U146" s="255"/>
      <c r="V146" s="255"/>
      <c r="W146" s="255"/>
      <c r="X146" s="255"/>
      <c r="Y146" s="255"/>
      <c r="Z146" s="255"/>
    </row>
    <row r="147" spans="2:26" s="254" customFormat="1">
      <c r="B147" s="255"/>
      <c r="C147" s="292"/>
      <c r="E147" s="255"/>
      <c r="F147" s="255"/>
      <c r="G147" s="255"/>
      <c r="H147" s="255"/>
      <c r="I147" s="255"/>
      <c r="J147" s="255"/>
      <c r="K147" s="255"/>
      <c r="L147" s="255"/>
      <c r="M147" s="255"/>
      <c r="N147" s="255"/>
      <c r="O147" s="255"/>
      <c r="P147" s="255"/>
      <c r="Q147" s="255"/>
      <c r="R147" s="255"/>
      <c r="S147" s="255"/>
      <c r="T147" s="255"/>
      <c r="U147" s="255"/>
      <c r="V147" s="255"/>
      <c r="W147" s="255"/>
      <c r="X147" s="255"/>
      <c r="Y147" s="255"/>
      <c r="Z147" s="255"/>
    </row>
    <row r="148" spans="2:26" s="254" customFormat="1">
      <c r="B148" s="255"/>
      <c r="C148" s="292"/>
      <c r="E148" s="255"/>
      <c r="F148" s="255"/>
      <c r="G148" s="255"/>
      <c r="H148" s="255"/>
      <c r="I148" s="255"/>
      <c r="J148" s="255"/>
      <c r="K148" s="255"/>
      <c r="L148" s="255"/>
      <c r="M148" s="255"/>
      <c r="N148" s="255"/>
      <c r="O148" s="255"/>
      <c r="P148" s="255"/>
      <c r="Q148" s="255"/>
      <c r="R148" s="255"/>
      <c r="S148" s="255"/>
      <c r="T148" s="255"/>
      <c r="U148" s="255"/>
      <c r="V148" s="255"/>
      <c r="W148" s="255"/>
      <c r="X148" s="255"/>
      <c r="Y148" s="255"/>
      <c r="Z148" s="255"/>
    </row>
    <row r="149" spans="2:26" s="254" customFormat="1">
      <c r="B149" s="255"/>
      <c r="C149" s="292"/>
      <c r="E149" s="255"/>
      <c r="F149" s="255"/>
      <c r="G149" s="255"/>
      <c r="H149" s="255"/>
      <c r="I149" s="255"/>
      <c r="J149" s="255"/>
      <c r="K149" s="255"/>
      <c r="L149" s="255"/>
      <c r="M149" s="255"/>
      <c r="N149" s="255"/>
      <c r="O149" s="255"/>
      <c r="P149" s="255"/>
      <c r="Q149" s="255"/>
      <c r="R149" s="255"/>
      <c r="S149" s="255"/>
      <c r="T149" s="255"/>
      <c r="U149" s="255"/>
      <c r="V149" s="255"/>
      <c r="W149" s="255"/>
      <c r="X149" s="255"/>
      <c r="Y149" s="255"/>
      <c r="Z149" s="255"/>
    </row>
    <row r="150" spans="2:26" s="254" customFormat="1">
      <c r="B150" s="255"/>
      <c r="C150" s="292"/>
      <c r="E150" s="255"/>
      <c r="F150" s="255"/>
      <c r="G150" s="255"/>
      <c r="H150" s="255"/>
      <c r="I150" s="255"/>
      <c r="J150" s="255"/>
      <c r="K150" s="255"/>
      <c r="L150" s="255"/>
      <c r="M150" s="255"/>
      <c r="N150" s="255"/>
      <c r="O150" s="255"/>
      <c r="P150" s="255"/>
      <c r="Q150" s="255"/>
      <c r="R150" s="255"/>
      <c r="S150" s="255"/>
      <c r="T150" s="255"/>
      <c r="U150" s="255"/>
      <c r="V150" s="255"/>
      <c r="W150" s="255"/>
      <c r="X150" s="255"/>
      <c r="Y150" s="255"/>
      <c r="Z150" s="255"/>
    </row>
    <row r="151" spans="2:26" s="254" customFormat="1">
      <c r="B151" s="255"/>
      <c r="C151" s="292"/>
      <c r="E151" s="255"/>
      <c r="F151" s="255"/>
      <c r="G151" s="255"/>
      <c r="H151" s="255"/>
      <c r="I151" s="255"/>
      <c r="J151" s="255"/>
      <c r="K151" s="255"/>
      <c r="L151" s="255"/>
      <c r="M151" s="255"/>
      <c r="N151" s="255"/>
      <c r="O151" s="255"/>
      <c r="P151" s="255"/>
      <c r="Q151" s="255"/>
      <c r="R151" s="255"/>
      <c r="S151" s="255"/>
      <c r="T151" s="255"/>
      <c r="U151" s="255"/>
      <c r="V151" s="255"/>
      <c r="W151" s="255"/>
      <c r="X151" s="255"/>
      <c r="Y151" s="255"/>
      <c r="Z151" s="255"/>
    </row>
    <row r="152" spans="2:26" s="254" customFormat="1">
      <c r="B152" s="255"/>
      <c r="C152" s="292"/>
      <c r="E152" s="255"/>
      <c r="F152" s="255"/>
      <c r="G152" s="255"/>
      <c r="H152" s="255"/>
      <c r="I152" s="255"/>
      <c r="J152" s="255"/>
      <c r="K152" s="255"/>
      <c r="L152" s="255"/>
      <c r="M152" s="255"/>
      <c r="N152" s="255"/>
      <c r="O152" s="255"/>
      <c r="P152" s="255"/>
      <c r="Q152" s="255"/>
      <c r="R152" s="255"/>
      <c r="S152" s="255"/>
      <c r="T152" s="255"/>
      <c r="U152" s="255"/>
      <c r="V152" s="255"/>
      <c r="W152" s="255"/>
      <c r="X152" s="255"/>
      <c r="Y152" s="255"/>
      <c r="Z152" s="255"/>
    </row>
    <row r="153" spans="2:26" s="254" customFormat="1">
      <c r="B153" s="255"/>
      <c r="C153" s="292"/>
      <c r="E153" s="255"/>
      <c r="F153" s="255"/>
      <c r="G153" s="255"/>
      <c r="H153" s="255"/>
      <c r="I153" s="255"/>
      <c r="J153" s="255"/>
      <c r="K153" s="255"/>
      <c r="L153" s="255"/>
      <c r="M153" s="255"/>
      <c r="N153" s="255"/>
      <c r="O153" s="255"/>
      <c r="P153" s="255"/>
      <c r="Q153" s="255"/>
      <c r="R153" s="255"/>
      <c r="S153" s="255"/>
      <c r="T153" s="255"/>
      <c r="U153" s="255"/>
      <c r="V153" s="255"/>
      <c r="W153" s="255"/>
      <c r="X153" s="255"/>
      <c r="Y153" s="255"/>
      <c r="Z153" s="255"/>
    </row>
    <row r="154" spans="2:26" s="254" customFormat="1">
      <c r="B154" s="255"/>
      <c r="C154" s="292"/>
      <c r="E154" s="255"/>
      <c r="F154" s="255"/>
      <c r="G154" s="255"/>
      <c r="H154" s="255"/>
      <c r="I154" s="255"/>
      <c r="J154" s="255"/>
      <c r="K154" s="255"/>
      <c r="L154" s="255"/>
      <c r="M154" s="255"/>
      <c r="N154" s="255"/>
      <c r="O154" s="255"/>
      <c r="P154" s="255"/>
      <c r="Q154" s="255"/>
      <c r="R154" s="255"/>
      <c r="S154" s="255"/>
      <c r="T154" s="255"/>
      <c r="U154" s="255"/>
      <c r="V154" s="255"/>
      <c r="W154" s="255"/>
      <c r="X154" s="255"/>
      <c r="Y154" s="255"/>
      <c r="Z154" s="255"/>
    </row>
    <row r="155" spans="2:26" s="254" customFormat="1">
      <c r="B155" s="255"/>
      <c r="C155" s="292"/>
      <c r="E155" s="255"/>
      <c r="F155" s="255"/>
      <c r="G155" s="255"/>
      <c r="H155" s="255"/>
      <c r="I155" s="255"/>
      <c r="J155" s="255"/>
      <c r="K155" s="255"/>
      <c r="L155" s="255"/>
      <c r="M155" s="255"/>
      <c r="N155" s="255"/>
      <c r="O155" s="255"/>
      <c r="P155" s="255"/>
      <c r="Q155" s="255"/>
      <c r="R155" s="255"/>
      <c r="S155" s="255"/>
      <c r="T155" s="255"/>
      <c r="U155" s="255"/>
      <c r="V155" s="255"/>
      <c r="W155" s="255"/>
      <c r="X155" s="255"/>
      <c r="Y155" s="255"/>
      <c r="Z155" s="255"/>
    </row>
    <row r="156" spans="2:26" s="254" customFormat="1">
      <c r="B156" s="255"/>
      <c r="C156" s="292"/>
      <c r="E156" s="255"/>
      <c r="F156" s="255"/>
      <c r="G156" s="255"/>
      <c r="H156" s="255"/>
      <c r="I156" s="255"/>
      <c r="J156" s="255"/>
      <c r="K156" s="255"/>
      <c r="L156" s="255"/>
      <c r="M156" s="255"/>
      <c r="N156" s="255"/>
      <c r="O156" s="255"/>
      <c r="P156" s="255"/>
      <c r="Q156" s="255"/>
      <c r="R156" s="255"/>
      <c r="S156" s="255"/>
      <c r="T156" s="255"/>
      <c r="U156" s="255"/>
      <c r="V156" s="255"/>
      <c r="W156" s="255"/>
      <c r="X156" s="255"/>
      <c r="Y156" s="255"/>
      <c r="Z156" s="255"/>
    </row>
    <row r="157" spans="2:26" s="254" customFormat="1">
      <c r="B157" s="255"/>
      <c r="C157" s="292"/>
      <c r="E157" s="255"/>
      <c r="F157" s="255"/>
      <c r="G157" s="255"/>
      <c r="H157" s="255"/>
      <c r="I157" s="255"/>
      <c r="J157" s="255"/>
      <c r="K157" s="255"/>
      <c r="L157" s="255"/>
      <c r="M157" s="255"/>
      <c r="N157" s="255"/>
      <c r="O157" s="255"/>
      <c r="P157" s="255"/>
      <c r="Q157" s="255"/>
      <c r="R157" s="255"/>
      <c r="S157" s="255"/>
      <c r="T157" s="255"/>
      <c r="U157" s="255"/>
      <c r="V157" s="255"/>
      <c r="W157" s="255"/>
      <c r="X157" s="255"/>
      <c r="Y157" s="255"/>
      <c r="Z157" s="255"/>
    </row>
    <row r="158" spans="2:26" s="254" customFormat="1">
      <c r="B158" s="255"/>
      <c r="C158" s="292"/>
      <c r="E158" s="255"/>
      <c r="F158" s="255"/>
      <c r="G158" s="255"/>
      <c r="H158" s="255"/>
      <c r="I158" s="255"/>
      <c r="J158" s="255"/>
      <c r="K158" s="255"/>
      <c r="L158" s="255"/>
      <c r="M158" s="255"/>
      <c r="N158" s="255"/>
      <c r="O158" s="255"/>
      <c r="P158" s="255"/>
      <c r="Q158" s="255"/>
      <c r="R158" s="255"/>
      <c r="S158" s="255"/>
      <c r="T158" s="255"/>
      <c r="U158" s="255"/>
      <c r="V158" s="255"/>
      <c r="W158" s="255"/>
      <c r="X158" s="255"/>
      <c r="Y158" s="255"/>
      <c r="Z158" s="255"/>
    </row>
    <row r="159" spans="2:26" s="254" customFormat="1">
      <c r="B159" s="255"/>
      <c r="C159" s="292"/>
      <c r="E159" s="255"/>
      <c r="F159" s="255"/>
      <c r="G159" s="255"/>
      <c r="H159" s="255"/>
      <c r="I159" s="255"/>
      <c r="J159" s="255"/>
      <c r="K159" s="255"/>
      <c r="L159" s="255"/>
      <c r="M159" s="255"/>
      <c r="N159" s="255"/>
      <c r="O159" s="255"/>
      <c r="P159" s="255"/>
      <c r="Q159" s="255"/>
      <c r="R159" s="255"/>
      <c r="S159" s="255"/>
      <c r="T159" s="255"/>
      <c r="U159" s="255"/>
      <c r="V159" s="255"/>
      <c r="W159" s="255"/>
      <c r="X159" s="255"/>
      <c r="Y159" s="255"/>
      <c r="Z159" s="255"/>
    </row>
    <row r="160" spans="2:26" s="254" customFormat="1">
      <c r="B160" s="255"/>
      <c r="C160" s="292"/>
      <c r="E160" s="255"/>
      <c r="F160" s="255"/>
      <c r="G160" s="255"/>
      <c r="H160" s="255"/>
      <c r="I160" s="255"/>
      <c r="J160" s="255"/>
      <c r="K160" s="255"/>
      <c r="L160" s="255"/>
      <c r="M160" s="255"/>
      <c r="N160" s="255"/>
      <c r="O160" s="255"/>
      <c r="P160" s="255"/>
      <c r="Q160" s="255"/>
      <c r="R160" s="255"/>
      <c r="S160" s="255"/>
      <c r="T160" s="255"/>
      <c r="U160" s="255"/>
      <c r="V160" s="255"/>
      <c r="W160" s="255"/>
      <c r="X160" s="255"/>
      <c r="Y160" s="255"/>
      <c r="Z160" s="255"/>
    </row>
    <row r="161" spans="2:26" s="254" customFormat="1">
      <c r="B161" s="255"/>
      <c r="C161" s="292"/>
      <c r="E161" s="255"/>
      <c r="F161" s="255"/>
      <c r="G161" s="255"/>
      <c r="H161" s="255"/>
      <c r="I161" s="255"/>
      <c r="J161" s="255"/>
      <c r="K161" s="255"/>
      <c r="L161" s="255"/>
      <c r="M161" s="255"/>
      <c r="N161" s="255"/>
      <c r="O161" s="255"/>
      <c r="P161" s="255"/>
      <c r="Q161" s="255"/>
      <c r="R161" s="255"/>
      <c r="S161" s="255"/>
      <c r="T161" s="255"/>
      <c r="U161" s="255"/>
      <c r="V161" s="255"/>
      <c r="W161" s="255"/>
      <c r="X161" s="255"/>
      <c r="Y161" s="255"/>
      <c r="Z161" s="255"/>
    </row>
    <row r="162" spans="2:26" s="254" customFormat="1">
      <c r="B162" s="255"/>
      <c r="C162" s="292"/>
      <c r="E162" s="255"/>
      <c r="F162" s="255"/>
      <c r="G162" s="255"/>
      <c r="H162" s="255"/>
      <c r="I162" s="255"/>
      <c r="J162" s="255"/>
      <c r="K162" s="255"/>
      <c r="L162" s="255"/>
      <c r="M162" s="255"/>
      <c r="N162" s="255"/>
      <c r="O162" s="255"/>
      <c r="P162" s="255"/>
      <c r="Q162" s="255"/>
      <c r="R162" s="255"/>
      <c r="S162" s="255"/>
      <c r="T162" s="255"/>
      <c r="U162" s="255"/>
      <c r="V162" s="255"/>
      <c r="W162" s="255"/>
      <c r="X162" s="255"/>
      <c r="Y162" s="255"/>
      <c r="Z162" s="255"/>
    </row>
    <row r="163" spans="2:26" s="254" customFormat="1">
      <c r="B163" s="255"/>
      <c r="C163" s="292"/>
      <c r="E163" s="255"/>
      <c r="F163" s="255"/>
      <c r="G163" s="255"/>
      <c r="H163" s="255"/>
      <c r="I163" s="255"/>
      <c r="J163" s="255"/>
      <c r="K163" s="255"/>
      <c r="L163" s="255"/>
      <c r="M163" s="255"/>
      <c r="N163" s="255"/>
      <c r="O163" s="255"/>
      <c r="P163" s="255"/>
      <c r="Q163" s="255"/>
      <c r="R163" s="255"/>
      <c r="S163" s="255"/>
      <c r="T163" s="255"/>
      <c r="U163" s="255"/>
      <c r="V163" s="255"/>
      <c r="W163" s="255"/>
      <c r="X163" s="255"/>
      <c r="Y163" s="255"/>
      <c r="Z163" s="255"/>
    </row>
    <row r="164" spans="2:26" s="254" customFormat="1">
      <c r="B164" s="255"/>
      <c r="C164" s="292"/>
      <c r="E164" s="255"/>
      <c r="F164" s="255"/>
      <c r="G164" s="255"/>
      <c r="H164" s="255"/>
      <c r="I164" s="255"/>
      <c r="J164" s="255"/>
      <c r="K164" s="255"/>
      <c r="L164" s="255"/>
      <c r="M164" s="255"/>
      <c r="N164" s="255"/>
      <c r="O164" s="255"/>
      <c r="P164" s="255"/>
      <c r="Q164" s="255"/>
      <c r="R164" s="255"/>
      <c r="S164" s="255"/>
      <c r="T164" s="255"/>
      <c r="U164" s="255"/>
      <c r="V164" s="255"/>
      <c r="W164" s="255"/>
      <c r="X164" s="255"/>
      <c r="Y164" s="255"/>
      <c r="Z164" s="255"/>
    </row>
    <row r="165" spans="2:26" s="254" customFormat="1">
      <c r="B165" s="255"/>
      <c r="C165" s="292"/>
      <c r="E165" s="255"/>
      <c r="F165" s="255"/>
      <c r="G165" s="255"/>
      <c r="H165" s="255"/>
      <c r="I165" s="255"/>
      <c r="J165" s="255"/>
      <c r="K165" s="255"/>
      <c r="L165" s="255"/>
      <c r="M165" s="255"/>
      <c r="N165" s="255"/>
      <c r="O165" s="255"/>
      <c r="P165" s="255"/>
      <c r="Q165" s="255"/>
      <c r="R165" s="255"/>
      <c r="S165" s="255"/>
      <c r="T165" s="255"/>
      <c r="U165" s="255"/>
      <c r="V165" s="255"/>
      <c r="W165" s="255"/>
      <c r="X165" s="255"/>
      <c r="Y165" s="255"/>
      <c r="Z165" s="255"/>
    </row>
    <row r="166" spans="2:26" s="254" customFormat="1">
      <c r="B166" s="255"/>
      <c r="C166" s="292"/>
      <c r="E166" s="255"/>
      <c r="F166" s="255"/>
      <c r="G166" s="255"/>
      <c r="H166" s="255"/>
      <c r="I166" s="255"/>
      <c r="J166" s="255"/>
      <c r="K166" s="255"/>
      <c r="L166" s="255"/>
      <c r="M166" s="255"/>
      <c r="N166" s="255"/>
      <c r="O166" s="255"/>
      <c r="P166" s="255"/>
      <c r="Q166" s="255"/>
      <c r="R166" s="255"/>
      <c r="S166" s="255"/>
      <c r="T166" s="255"/>
      <c r="U166" s="255"/>
      <c r="V166" s="255"/>
      <c r="W166" s="255"/>
      <c r="X166" s="255"/>
      <c r="Y166" s="255"/>
      <c r="Z166" s="255"/>
    </row>
    <row r="167" spans="2:26" s="254" customFormat="1">
      <c r="B167" s="255"/>
      <c r="C167" s="292"/>
      <c r="E167" s="255"/>
      <c r="F167" s="255"/>
      <c r="G167" s="255"/>
      <c r="H167" s="255"/>
      <c r="I167" s="255"/>
      <c r="J167" s="255"/>
      <c r="K167" s="255"/>
      <c r="L167" s="255"/>
      <c r="M167" s="255"/>
      <c r="N167" s="255"/>
      <c r="O167" s="255"/>
      <c r="P167" s="255"/>
      <c r="Q167" s="255"/>
      <c r="R167" s="255"/>
      <c r="S167" s="255"/>
      <c r="T167" s="255"/>
      <c r="U167" s="255"/>
      <c r="V167" s="255"/>
      <c r="W167" s="255"/>
      <c r="X167" s="255"/>
      <c r="Y167" s="255"/>
      <c r="Z167" s="255"/>
    </row>
    <row r="168" spans="2:26" s="254" customFormat="1">
      <c r="B168" s="255"/>
      <c r="C168" s="292"/>
      <c r="E168" s="255"/>
      <c r="F168" s="255"/>
      <c r="G168" s="255"/>
      <c r="H168" s="255"/>
      <c r="I168" s="255"/>
      <c r="J168" s="255"/>
      <c r="K168" s="255"/>
      <c r="L168" s="255"/>
      <c r="M168" s="255"/>
      <c r="N168" s="255"/>
      <c r="O168" s="255"/>
      <c r="P168" s="255"/>
      <c r="Q168" s="255"/>
      <c r="R168" s="255"/>
      <c r="S168" s="255"/>
      <c r="T168" s="255"/>
      <c r="U168" s="255"/>
      <c r="V168" s="255"/>
      <c r="W168" s="255"/>
      <c r="X168" s="255"/>
      <c r="Y168" s="255"/>
      <c r="Z168" s="255"/>
    </row>
    <row r="169" spans="2:26" s="254" customFormat="1">
      <c r="B169" s="255"/>
      <c r="C169" s="292"/>
      <c r="E169" s="255"/>
      <c r="F169" s="255"/>
      <c r="G169" s="255"/>
      <c r="H169" s="255"/>
      <c r="I169" s="255"/>
      <c r="J169" s="255"/>
      <c r="K169" s="255"/>
      <c r="L169" s="255"/>
      <c r="M169" s="255"/>
      <c r="N169" s="255"/>
      <c r="O169" s="255"/>
      <c r="P169" s="255"/>
      <c r="Q169" s="255"/>
      <c r="R169" s="255"/>
      <c r="S169" s="255"/>
      <c r="T169" s="255"/>
      <c r="U169" s="255"/>
      <c r="V169" s="255"/>
      <c r="W169" s="255"/>
      <c r="X169" s="255"/>
      <c r="Y169" s="255"/>
      <c r="Z169" s="255"/>
    </row>
    <row r="170" spans="2:26" s="254" customFormat="1">
      <c r="B170" s="255"/>
      <c r="C170" s="292"/>
      <c r="E170" s="255"/>
      <c r="F170" s="255"/>
      <c r="G170" s="255"/>
      <c r="H170" s="255"/>
      <c r="I170" s="255"/>
      <c r="J170" s="255"/>
      <c r="K170" s="255"/>
      <c r="L170" s="255"/>
      <c r="M170" s="255"/>
      <c r="N170" s="255"/>
      <c r="O170" s="255"/>
      <c r="P170" s="255"/>
      <c r="Q170" s="255"/>
      <c r="R170" s="255"/>
      <c r="S170" s="255"/>
      <c r="T170" s="255"/>
      <c r="U170" s="255"/>
      <c r="V170" s="255"/>
      <c r="W170" s="255"/>
      <c r="X170" s="255"/>
      <c r="Y170" s="255"/>
      <c r="Z170" s="255"/>
    </row>
    <row r="171" spans="2:26" s="254" customFormat="1">
      <c r="B171" s="255"/>
      <c r="C171" s="292"/>
      <c r="E171" s="255"/>
      <c r="F171" s="255"/>
      <c r="G171" s="255"/>
      <c r="H171" s="255"/>
      <c r="I171" s="255"/>
      <c r="J171" s="255"/>
      <c r="K171" s="255"/>
      <c r="L171" s="255"/>
      <c r="M171" s="255"/>
      <c r="N171" s="255"/>
      <c r="O171" s="255"/>
      <c r="P171" s="255"/>
      <c r="Q171" s="255"/>
      <c r="R171" s="255"/>
      <c r="S171" s="255"/>
      <c r="T171" s="255"/>
      <c r="U171" s="255"/>
      <c r="V171" s="255"/>
      <c r="W171" s="255"/>
      <c r="X171" s="255"/>
      <c r="Y171" s="255"/>
      <c r="Z171" s="255"/>
    </row>
    <row r="172" spans="2:26" s="254" customFormat="1">
      <c r="B172" s="255"/>
      <c r="C172" s="292"/>
      <c r="E172" s="255"/>
      <c r="F172" s="255"/>
      <c r="G172" s="255"/>
      <c r="H172" s="255"/>
      <c r="I172" s="255"/>
      <c r="J172" s="255"/>
      <c r="K172" s="255"/>
      <c r="L172" s="255"/>
      <c r="M172" s="255"/>
      <c r="N172" s="255"/>
      <c r="O172" s="255"/>
      <c r="P172" s="255"/>
      <c r="Q172" s="255"/>
      <c r="R172" s="255"/>
      <c r="S172" s="255"/>
      <c r="T172" s="255"/>
      <c r="U172" s="255"/>
      <c r="V172" s="255"/>
      <c r="W172" s="255"/>
      <c r="X172" s="255"/>
      <c r="Y172" s="255"/>
      <c r="Z172" s="255"/>
    </row>
    <row r="173" spans="2:26" s="254" customFormat="1">
      <c r="B173" s="255"/>
      <c r="C173" s="292"/>
      <c r="E173" s="255"/>
      <c r="F173" s="255"/>
      <c r="G173" s="255"/>
      <c r="H173" s="255"/>
      <c r="I173" s="255"/>
      <c r="J173" s="255"/>
      <c r="K173" s="255"/>
      <c r="L173" s="255"/>
      <c r="M173" s="255"/>
      <c r="N173" s="255"/>
      <c r="O173" s="255"/>
      <c r="P173" s="255"/>
      <c r="Q173" s="255"/>
      <c r="R173" s="255"/>
      <c r="S173" s="255"/>
      <c r="T173" s="255"/>
      <c r="U173" s="255"/>
      <c r="V173" s="255"/>
      <c r="W173" s="255"/>
      <c r="X173" s="255"/>
      <c r="Y173" s="255"/>
      <c r="Z173" s="255"/>
    </row>
    <row r="174" spans="2:26" s="254" customFormat="1">
      <c r="B174" s="255"/>
      <c r="C174" s="292"/>
      <c r="E174" s="255"/>
      <c r="F174" s="255"/>
      <c r="G174" s="255"/>
      <c r="H174" s="255"/>
      <c r="I174" s="255"/>
      <c r="J174" s="255"/>
      <c r="K174" s="255"/>
      <c r="L174" s="255"/>
      <c r="M174" s="255"/>
      <c r="N174" s="255"/>
      <c r="O174" s="255"/>
      <c r="P174" s="255"/>
      <c r="Q174" s="255"/>
      <c r="R174" s="255"/>
      <c r="S174" s="255"/>
      <c r="T174" s="255"/>
      <c r="U174" s="255"/>
      <c r="V174" s="255"/>
      <c r="W174" s="255"/>
      <c r="X174" s="255"/>
      <c r="Y174" s="255"/>
      <c r="Z174" s="255"/>
    </row>
    <row r="175" spans="2:26" s="254" customFormat="1">
      <c r="B175" s="255"/>
      <c r="C175" s="292"/>
      <c r="E175" s="255"/>
      <c r="F175" s="255"/>
      <c r="G175" s="255"/>
      <c r="H175" s="255"/>
      <c r="I175" s="255"/>
      <c r="J175" s="255"/>
      <c r="K175" s="255"/>
      <c r="L175" s="255"/>
      <c r="M175" s="255"/>
      <c r="N175" s="255"/>
      <c r="O175" s="255"/>
      <c r="P175" s="255"/>
      <c r="Q175" s="255"/>
      <c r="R175" s="255"/>
      <c r="S175" s="255"/>
      <c r="T175" s="255"/>
      <c r="U175" s="255"/>
      <c r="V175" s="255"/>
      <c r="W175" s="255"/>
      <c r="X175" s="255"/>
      <c r="Y175" s="255"/>
      <c r="Z175" s="255"/>
    </row>
    <row r="176" spans="2:26" s="254" customFormat="1">
      <c r="B176" s="255"/>
      <c r="C176" s="292"/>
      <c r="E176" s="255"/>
      <c r="F176" s="255"/>
      <c r="G176" s="255"/>
      <c r="H176" s="255"/>
      <c r="I176" s="255"/>
      <c r="J176" s="255"/>
      <c r="K176" s="255"/>
      <c r="L176" s="255"/>
      <c r="M176" s="255"/>
      <c r="N176" s="255"/>
      <c r="O176" s="255"/>
      <c r="P176" s="255"/>
      <c r="Q176" s="255"/>
      <c r="R176" s="255"/>
      <c r="S176" s="255"/>
      <c r="T176" s="255"/>
      <c r="U176" s="255"/>
      <c r="V176" s="255"/>
      <c r="W176" s="255"/>
      <c r="X176" s="255"/>
      <c r="Y176" s="255"/>
      <c r="Z176" s="255"/>
    </row>
    <row r="177" spans="2:26" s="254" customFormat="1">
      <c r="B177" s="255"/>
      <c r="C177" s="292"/>
      <c r="E177" s="255"/>
      <c r="F177" s="255"/>
      <c r="G177" s="255"/>
      <c r="H177" s="255"/>
      <c r="I177" s="255"/>
      <c r="J177" s="255"/>
      <c r="K177" s="255"/>
      <c r="L177" s="255"/>
      <c r="M177" s="255"/>
      <c r="N177" s="255"/>
      <c r="O177" s="255"/>
      <c r="P177" s="255"/>
      <c r="Q177" s="255"/>
      <c r="R177" s="255"/>
      <c r="S177" s="255"/>
      <c r="T177" s="255"/>
      <c r="U177" s="255"/>
      <c r="V177" s="255"/>
      <c r="W177" s="255"/>
      <c r="X177" s="255"/>
      <c r="Y177" s="255"/>
      <c r="Z177" s="255"/>
    </row>
    <row r="178" spans="2:26" s="254" customFormat="1">
      <c r="B178" s="255"/>
      <c r="C178" s="292"/>
      <c r="E178" s="255"/>
      <c r="F178" s="255"/>
      <c r="G178" s="255"/>
      <c r="H178" s="255"/>
      <c r="I178" s="255"/>
      <c r="J178" s="255"/>
      <c r="K178" s="255"/>
      <c r="L178" s="255"/>
      <c r="M178" s="255"/>
      <c r="N178" s="255"/>
      <c r="O178" s="255"/>
      <c r="P178" s="255"/>
      <c r="Q178" s="255"/>
      <c r="R178" s="255"/>
      <c r="S178" s="255"/>
      <c r="T178" s="255"/>
      <c r="U178" s="255"/>
      <c r="V178" s="255"/>
      <c r="W178" s="255"/>
      <c r="X178" s="255"/>
      <c r="Y178" s="255"/>
      <c r="Z178" s="255"/>
    </row>
    <row r="179" spans="2:26" s="254" customFormat="1">
      <c r="B179" s="255"/>
      <c r="C179" s="292"/>
      <c r="E179" s="255"/>
      <c r="F179" s="255"/>
      <c r="G179" s="255"/>
      <c r="H179" s="255"/>
      <c r="I179" s="255"/>
      <c r="J179" s="255"/>
      <c r="K179" s="255"/>
      <c r="L179" s="255"/>
      <c r="M179" s="255"/>
      <c r="N179" s="255"/>
      <c r="O179" s="255"/>
      <c r="P179" s="255"/>
      <c r="Q179" s="255"/>
      <c r="R179" s="255"/>
      <c r="S179" s="255"/>
      <c r="T179" s="255"/>
      <c r="U179" s="255"/>
      <c r="V179" s="255"/>
      <c r="W179" s="255"/>
      <c r="X179" s="255"/>
      <c r="Y179" s="255"/>
      <c r="Z179" s="255"/>
    </row>
    <row r="180" spans="2:26" s="254" customFormat="1">
      <c r="B180" s="255"/>
      <c r="C180" s="292"/>
      <c r="E180" s="255"/>
      <c r="F180" s="255"/>
      <c r="G180" s="255"/>
      <c r="H180" s="255"/>
      <c r="I180" s="255"/>
      <c r="J180" s="255"/>
      <c r="K180" s="255"/>
      <c r="L180" s="255"/>
      <c r="M180" s="255"/>
      <c r="N180" s="255"/>
      <c r="O180" s="255"/>
      <c r="P180" s="255"/>
      <c r="Q180" s="255"/>
      <c r="R180" s="255"/>
      <c r="S180" s="255"/>
      <c r="T180" s="255"/>
      <c r="U180" s="255"/>
      <c r="V180" s="255"/>
      <c r="W180" s="255"/>
      <c r="X180" s="255"/>
      <c r="Y180" s="255"/>
      <c r="Z180" s="255"/>
    </row>
    <row r="181" spans="2:26" s="254" customFormat="1">
      <c r="B181" s="255"/>
      <c r="C181" s="292"/>
      <c r="E181" s="255"/>
      <c r="F181" s="255"/>
      <c r="G181" s="255"/>
      <c r="H181" s="255"/>
      <c r="I181" s="255"/>
      <c r="J181" s="255"/>
      <c r="K181" s="255"/>
      <c r="L181" s="255"/>
      <c r="M181" s="255"/>
      <c r="N181" s="255"/>
      <c r="O181" s="255"/>
      <c r="P181" s="255"/>
      <c r="Q181" s="255"/>
      <c r="R181" s="255"/>
      <c r="S181" s="255"/>
      <c r="T181" s="255"/>
      <c r="U181" s="255"/>
      <c r="V181" s="255"/>
      <c r="W181" s="255"/>
      <c r="X181" s="255"/>
      <c r="Y181" s="255"/>
      <c r="Z181" s="255"/>
    </row>
    <row r="182" spans="2:26" s="254" customFormat="1">
      <c r="B182" s="255"/>
      <c r="C182" s="292"/>
      <c r="E182" s="255"/>
      <c r="F182" s="255"/>
      <c r="G182" s="255"/>
      <c r="H182" s="255"/>
      <c r="I182" s="255"/>
      <c r="J182" s="255"/>
      <c r="K182" s="255"/>
      <c r="L182" s="255"/>
      <c r="M182" s="255"/>
      <c r="N182" s="255"/>
      <c r="O182" s="255"/>
      <c r="P182" s="255"/>
      <c r="Q182" s="255"/>
      <c r="R182" s="255"/>
      <c r="S182" s="255"/>
      <c r="T182" s="255"/>
      <c r="U182" s="255"/>
      <c r="V182" s="255"/>
      <c r="W182" s="255"/>
      <c r="X182" s="255"/>
      <c r="Y182" s="255"/>
      <c r="Z182" s="255"/>
    </row>
    <row r="183" spans="2:26" s="254" customFormat="1">
      <c r="B183" s="255"/>
      <c r="C183" s="292"/>
      <c r="E183" s="255"/>
      <c r="F183" s="255"/>
      <c r="G183" s="255"/>
      <c r="H183" s="255"/>
      <c r="I183" s="255"/>
      <c r="J183" s="255"/>
      <c r="K183" s="255"/>
      <c r="L183" s="255"/>
      <c r="M183" s="255"/>
      <c r="N183" s="255"/>
      <c r="O183" s="255"/>
      <c r="P183" s="255"/>
      <c r="Q183" s="255"/>
      <c r="R183" s="255"/>
      <c r="S183" s="255"/>
      <c r="T183" s="255"/>
      <c r="U183" s="255"/>
      <c r="V183" s="255"/>
      <c r="W183" s="255"/>
      <c r="X183" s="255"/>
      <c r="Y183" s="255"/>
      <c r="Z183" s="255"/>
    </row>
    <row r="184" spans="2:26" s="254" customFormat="1">
      <c r="B184" s="255"/>
      <c r="C184" s="292"/>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row>
    <row r="185" spans="2:26" s="254" customFormat="1">
      <c r="B185" s="255"/>
      <c r="C185" s="292"/>
      <c r="E185" s="255"/>
      <c r="F185" s="255"/>
      <c r="G185" s="255"/>
      <c r="H185" s="255"/>
      <c r="I185" s="255"/>
      <c r="J185" s="255"/>
      <c r="K185" s="255"/>
      <c r="L185" s="255"/>
      <c r="M185" s="255"/>
      <c r="N185" s="255"/>
      <c r="O185" s="255"/>
      <c r="P185" s="255"/>
      <c r="Q185" s="255"/>
      <c r="R185" s="255"/>
      <c r="S185" s="255"/>
      <c r="T185" s="255"/>
      <c r="U185" s="255"/>
      <c r="V185" s="255"/>
      <c r="W185" s="255"/>
      <c r="X185" s="255"/>
      <c r="Y185" s="255"/>
      <c r="Z185" s="255"/>
    </row>
    <row r="186" spans="2:26" s="254" customFormat="1">
      <c r="B186" s="255"/>
      <c r="C186" s="292"/>
      <c r="E186" s="255"/>
      <c r="F186" s="255"/>
      <c r="G186" s="255"/>
      <c r="H186" s="255"/>
      <c r="I186" s="255"/>
      <c r="J186" s="255"/>
      <c r="K186" s="255"/>
      <c r="L186" s="255"/>
      <c r="M186" s="255"/>
      <c r="N186" s="255"/>
      <c r="O186" s="255"/>
      <c r="P186" s="255"/>
      <c r="Q186" s="255"/>
      <c r="R186" s="255"/>
      <c r="S186" s="255"/>
      <c r="T186" s="255"/>
      <c r="U186" s="255"/>
      <c r="V186" s="255"/>
      <c r="W186" s="255"/>
      <c r="X186" s="255"/>
      <c r="Y186" s="255"/>
      <c r="Z186" s="255"/>
    </row>
    <row r="187" spans="2:26" s="254" customFormat="1">
      <c r="B187" s="255"/>
      <c r="C187" s="292"/>
      <c r="E187" s="255"/>
      <c r="F187" s="255"/>
      <c r="G187" s="255"/>
      <c r="H187" s="255"/>
      <c r="I187" s="255"/>
      <c r="J187" s="255"/>
      <c r="K187" s="255"/>
      <c r="L187" s="255"/>
      <c r="M187" s="255"/>
      <c r="N187" s="255"/>
      <c r="O187" s="255"/>
      <c r="P187" s="255"/>
      <c r="Q187" s="255"/>
      <c r="R187" s="255"/>
      <c r="S187" s="255"/>
      <c r="T187" s="255"/>
      <c r="U187" s="255"/>
      <c r="V187" s="255"/>
      <c r="W187" s="255"/>
      <c r="X187" s="255"/>
      <c r="Y187" s="255"/>
      <c r="Z187" s="255"/>
    </row>
    <row r="188" spans="2:26" s="254" customFormat="1">
      <c r="B188" s="255"/>
      <c r="C188" s="292"/>
      <c r="E188" s="255"/>
      <c r="F188" s="255"/>
      <c r="G188" s="255"/>
      <c r="H188" s="255"/>
      <c r="I188" s="255"/>
      <c r="J188" s="255"/>
      <c r="K188" s="255"/>
      <c r="L188" s="255"/>
      <c r="M188" s="255"/>
      <c r="N188" s="255"/>
      <c r="O188" s="255"/>
      <c r="P188" s="255"/>
      <c r="Q188" s="255"/>
      <c r="R188" s="255"/>
      <c r="S188" s="255"/>
      <c r="T188" s="255"/>
      <c r="U188" s="255"/>
      <c r="V188" s="255"/>
      <c r="W188" s="255"/>
      <c r="X188" s="255"/>
      <c r="Y188" s="255"/>
      <c r="Z188" s="255"/>
    </row>
    <row r="189" spans="2:26" s="254" customFormat="1">
      <c r="B189" s="255"/>
      <c r="C189" s="292"/>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row>
    <row r="190" spans="2:26" s="254" customFormat="1">
      <c r="B190" s="255"/>
      <c r="C190" s="292"/>
      <c r="E190" s="255"/>
      <c r="F190" s="255"/>
      <c r="G190" s="255"/>
      <c r="H190" s="255"/>
      <c r="I190" s="255"/>
      <c r="J190" s="255"/>
      <c r="K190" s="255"/>
      <c r="L190" s="255"/>
      <c r="M190" s="255"/>
      <c r="N190" s="255"/>
      <c r="O190" s="255"/>
      <c r="P190" s="255"/>
      <c r="Q190" s="255"/>
      <c r="R190" s="255"/>
      <c r="S190" s="255"/>
      <c r="T190" s="255"/>
      <c r="U190" s="255"/>
      <c r="V190" s="255"/>
      <c r="W190" s="255"/>
      <c r="X190" s="255"/>
      <c r="Y190" s="255"/>
      <c r="Z190" s="255"/>
    </row>
    <row r="191" spans="2:26" s="254" customFormat="1">
      <c r="B191" s="255"/>
      <c r="C191" s="292"/>
      <c r="E191" s="255"/>
      <c r="F191" s="255"/>
      <c r="G191" s="255"/>
      <c r="H191" s="255"/>
      <c r="I191" s="255"/>
      <c r="J191" s="255"/>
      <c r="K191" s="255"/>
      <c r="L191" s="255"/>
      <c r="M191" s="255"/>
      <c r="N191" s="255"/>
      <c r="O191" s="255"/>
      <c r="P191" s="255"/>
      <c r="Q191" s="255"/>
      <c r="R191" s="255"/>
      <c r="S191" s="255"/>
      <c r="T191" s="255"/>
      <c r="U191" s="255"/>
      <c r="V191" s="255"/>
      <c r="W191" s="255"/>
      <c r="X191" s="255"/>
      <c r="Y191" s="255"/>
      <c r="Z191" s="255"/>
    </row>
    <row r="192" spans="2:26" s="254" customFormat="1">
      <c r="B192" s="255"/>
      <c r="C192" s="292"/>
      <c r="E192" s="255"/>
      <c r="F192" s="255"/>
      <c r="G192" s="255"/>
      <c r="H192" s="255"/>
      <c r="I192" s="255"/>
      <c r="J192" s="255"/>
      <c r="K192" s="255"/>
      <c r="L192" s="255"/>
      <c r="M192" s="255"/>
      <c r="N192" s="255"/>
      <c r="O192" s="255"/>
      <c r="P192" s="255"/>
      <c r="Q192" s="255"/>
      <c r="R192" s="255"/>
      <c r="S192" s="255"/>
      <c r="T192" s="255"/>
      <c r="U192" s="255"/>
      <c r="V192" s="255"/>
      <c r="W192" s="255"/>
      <c r="X192" s="255"/>
      <c r="Y192" s="255"/>
      <c r="Z192" s="255"/>
    </row>
    <row r="193" spans="2:26" s="254" customFormat="1">
      <c r="B193" s="255"/>
      <c r="C193" s="292"/>
      <c r="E193" s="255"/>
      <c r="F193" s="255"/>
      <c r="G193" s="255"/>
      <c r="H193" s="255"/>
      <c r="I193" s="255"/>
      <c r="J193" s="255"/>
      <c r="K193" s="255"/>
      <c r="L193" s="255"/>
      <c r="M193" s="255"/>
      <c r="N193" s="255"/>
      <c r="O193" s="255"/>
      <c r="P193" s="255"/>
      <c r="Q193" s="255"/>
      <c r="R193" s="255"/>
      <c r="S193" s="255"/>
      <c r="T193" s="255"/>
      <c r="U193" s="255"/>
      <c r="V193" s="255"/>
      <c r="W193" s="255"/>
      <c r="X193" s="255"/>
      <c r="Y193" s="255"/>
      <c r="Z193" s="255"/>
    </row>
    <row r="194" spans="2:26" s="254" customFormat="1">
      <c r="B194" s="255"/>
      <c r="C194" s="292"/>
      <c r="E194" s="255"/>
      <c r="F194" s="255"/>
      <c r="G194" s="255"/>
      <c r="H194" s="255"/>
      <c r="I194" s="255"/>
      <c r="J194" s="255"/>
      <c r="K194" s="255"/>
      <c r="L194" s="255"/>
      <c r="M194" s="255"/>
      <c r="N194" s="255"/>
      <c r="O194" s="255"/>
      <c r="P194" s="255"/>
      <c r="Q194" s="255"/>
      <c r="R194" s="255"/>
      <c r="S194" s="255"/>
      <c r="T194" s="255"/>
      <c r="U194" s="255"/>
      <c r="V194" s="255"/>
      <c r="W194" s="255"/>
      <c r="X194" s="255"/>
      <c r="Y194" s="255"/>
      <c r="Z194" s="255"/>
    </row>
    <row r="195" spans="2:26" s="254" customFormat="1">
      <c r="B195" s="255"/>
      <c r="C195" s="292"/>
      <c r="E195" s="255"/>
      <c r="F195" s="255"/>
      <c r="G195" s="255"/>
      <c r="H195" s="255"/>
      <c r="I195" s="255"/>
      <c r="J195" s="255"/>
      <c r="K195" s="255"/>
      <c r="L195" s="255"/>
      <c r="M195" s="255"/>
      <c r="N195" s="255"/>
      <c r="O195" s="255"/>
      <c r="P195" s="255"/>
      <c r="Q195" s="255"/>
      <c r="R195" s="255"/>
      <c r="S195" s="255"/>
      <c r="T195" s="255"/>
      <c r="U195" s="255"/>
      <c r="V195" s="255"/>
      <c r="W195" s="255"/>
      <c r="X195" s="255"/>
      <c r="Y195" s="255"/>
      <c r="Z195" s="255"/>
    </row>
    <row r="196" spans="2:26" s="254" customFormat="1">
      <c r="B196" s="255"/>
      <c r="C196" s="292"/>
      <c r="E196" s="255"/>
      <c r="F196" s="255"/>
      <c r="G196" s="255"/>
      <c r="H196" s="255"/>
      <c r="I196" s="255"/>
      <c r="J196" s="255"/>
      <c r="K196" s="255"/>
      <c r="L196" s="255"/>
      <c r="M196" s="255"/>
      <c r="N196" s="255"/>
      <c r="O196" s="255"/>
      <c r="P196" s="255"/>
      <c r="Q196" s="255"/>
      <c r="R196" s="255"/>
      <c r="S196" s="255"/>
      <c r="T196" s="255"/>
      <c r="U196" s="255"/>
      <c r="V196" s="255"/>
      <c r="W196" s="255"/>
      <c r="X196" s="255"/>
      <c r="Y196" s="255"/>
      <c r="Z196" s="255"/>
    </row>
    <row r="197" spans="2:26" s="254" customFormat="1">
      <c r="B197" s="255"/>
      <c r="C197" s="292"/>
      <c r="E197" s="255"/>
      <c r="F197" s="255"/>
      <c r="G197" s="255"/>
      <c r="H197" s="255"/>
      <c r="I197" s="255"/>
      <c r="J197" s="255"/>
      <c r="K197" s="255"/>
      <c r="L197" s="255"/>
      <c r="M197" s="255"/>
      <c r="N197" s="255"/>
      <c r="O197" s="255"/>
      <c r="P197" s="255"/>
      <c r="Q197" s="255"/>
      <c r="R197" s="255"/>
      <c r="S197" s="255"/>
      <c r="T197" s="255"/>
      <c r="U197" s="255"/>
      <c r="V197" s="255"/>
      <c r="W197" s="255"/>
      <c r="X197" s="255"/>
      <c r="Y197" s="255"/>
      <c r="Z197" s="255"/>
    </row>
    <row r="198" spans="2:26" s="254" customFormat="1">
      <c r="B198" s="255"/>
      <c r="C198" s="292"/>
      <c r="E198" s="255"/>
      <c r="F198" s="255"/>
      <c r="G198" s="255"/>
      <c r="H198" s="255"/>
      <c r="I198" s="255"/>
      <c r="J198" s="255"/>
      <c r="K198" s="255"/>
      <c r="L198" s="255"/>
      <c r="M198" s="255"/>
      <c r="N198" s="255"/>
      <c r="O198" s="255"/>
      <c r="P198" s="255"/>
      <c r="Q198" s="255"/>
      <c r="R198" s="255"/>
      <c r="S198" s="255"/>
      <c r="T198" s="255"/>
      <c r="U198" s="255"/>
      <c r="V198" s="255"/>
      <c r="W198" s="255"/>
      <c r="X198" s="255"/>
      <c r="Y198" s="255"/>
      <c r="Z198" s="255"/>
    </row>
    <row r="199" spans="2:26" s="254" customFormat="1">
      <c r="B199" s="255"/>
      <c r="C199" s="292"/>
      <c r="E199" s="255"/>
      <c r="F199" s="255"/>
      <c r="G199" s="255"/>
      <c r="H199" s="255"/>
      <c r="I199" s="255"/>
      <c r="J199" s="255"/>
      <c r="K199" s="255"/>
      <c r="L199" s="255"/>
      <c r="M199" s="255"/>
      <c r="N199" s="255"/>
      <c r="O199" s="255"/>
      <c r="P199" s="255"/>
      <c r="Q199" s="255"/>
      <c r="R199" s="255"/>
      <c r="S199" s="255"/>
      <c r="T199" s="255"/>
      <c r="U199" s="255"/>
      <c r="V199" s="255"/>
      <c r="W199" s="255"/>
      <c r="X199" s="255"/>
      <c r="Y199" s="255"/>
      <c r="Z199" s="255"/>
    </row>
    <row r="200" spans="2:26" s="254" customFormat="1">
      <c r="B200" s="255"/>
      <c r="C200" s="292"/>
      <c r="E200" s="255"/>
      <c r="F200" s="255"/>
      <c r="G200" s="255"/>
      <c r="H200" s="255"/>
      <c r="I200" s="255"/>
      <c r="J200" s="255"/>
      <c r="K200" s="255"/>
      <c r="L200" s="255"/>
      <c r="M200" s="255"/>
      <c r="N200" s="255"/>
      <c r="O200" s="255"/>
      <c r="P200" s="255"/>
      <c r="Q200" s="255"/>
      <c r="R200" s="255"/>
      <c r="S200" s="255"/>
      <c r="T200" s="255"/>
      <c r="U200" s="255"/>
      <c r="V200" s="255"/>
      <c r="W200" s="255"/>
      <c r="X200" s="255"/>
      <c r="Y200" s="255"/>
      <c r="Z200" s="255"/>
    </row>
    <row r="201" spans="2:26" s="254" customFormat="1">
      <c r="B201" s="255"/>
      <c r="C201" s="292"/>
      <c r="E201" s="255"/>
      <c r="F201" s="255"/>
      <c r="G201" s="255"/>
      <c r="H201" s="255"/>
      <c r="I201" s="255"/>
      <c r="J201" s="255"/>
      <c r="K201" s="255"/>
      <c r="L201" s="255"/>
      <c r="M201" s="255"/>
      <c r="N201" s="255"/>
      <c r="O201" s="255"/>
      <c r="P201" s="255"/>
      <c r="Q201" s="255"/>
      <c r="R201" s="255"/>
      <c r="S201" s="255"/>
      <c r="T201" s="255"/>
      <c r="U201" s="255"/>
      <c r="V201" s="255"/>
      <c r="W201" s="255"/>
      <c r="X201" s="255"/>
      <c r="Y201" s="255"/>
      <c r="Z201" s="255"/>
    </row>
    <row r="202" spans="2:26" s="254" customFormat="1">
      <c r="B202" s="255"/>
      <c r="C202" s="292"/>
      <c r="E202" s="255"/>
      <c r="F202" s="255"/>
      <c r="G202" s="255"/>
      <c r="H202" s="255"/>
      <c r="I202" s="255"/>
      <c r="J202" s="255"/>
      <c r="K202" s="255"/>
      <c r="L202" s="255"/>
      <c r="M202" s="255"/>
      <c r="N202" s="255"/>
      <c r="O202" s="255"/>
      <c r="P202" s="255"/>
      <c r="Q202" s="255"/>
      <c r="R202" s="255"/>
      <c r="S202" s="255"/>
      <c r="T202" s="255"/>
      <c r="U202" s="255"/>
      <c r="V202" s="255"/>
      <c r="W202" s="255"/>
      <c r="X202" s="255"/>
      <c r="Y202" s="255"/>
      <c r="Z202" s="255"/>
    </row>
    <row r="203" spans="2:26" s="254" customFormat="1">
      <c r="B203" s="255"/>
      <c r="C203" s="292"/>
      <c r="E203" s="255"/>
      <c r="F203" s="255"/>
      <c r="G203" s="255"/>
      <c r="H203" s="255"/>
      <c r="I203" s="255"/>
      <c r="J203" s="255"/>
      <c r="K203" s="255"/>
      <c r="L203" s="255"/>
      <c r="M203" s="255"/>
      <c r="N203" s="255"/>
      <c r="O203" s="255"/>
      <c r="P203" s="255"/>
      <c r="Q203" s="255"/>
      <c r="R203" s="255"/>
      <c r="S203" s="255"/>
      <c r="T203" s="255"/>
      <c r="U203" s="255"/>
      <c r="V203" s="255"/>
      <c r="W203" s="255"/>
      <c r="X203" s="255"/>
      <c r="Y203" s="255"/>
      <c r="Z203" s="255"/>
    </row>
    <row r="204" spans="2:26" s="254" customFormat="1">
      <c r="B204" s="255"/>
      <c r="C204" s="292"/>
      <c r="E204" s="255"/>
      <c r="F204" s="255"/>
      <c r="G204" s="255"/>
      <c r="H204" s="255"/>
      <c r="I204" s="255"/>
      <c r="J204" s="255"/>
      <c r="K204" s="255"/>
      <c r="L204" s="255"/>
      <c r="M204" s="255"/>
      <c r="N204" s="255"/>
      <c r="O204" s="255"/>
      <c r="P204" s="255"/>
      <c r="Q204" s="255"/>
      <c r="R204" s="255"/>
      <c r="S204" s="255"/>
      <c r="T204" s="255"/>
      <c r="U204" s="255"/>
      <c r="V204" s="255"/>
      <c r="W204" s="255"/>
      <c r="X204" s="255"/>
      <c r="Y204" s="255"/>
      <c r="Z204" s="255"/>
    </row>
    <row r="205" spans="2:26" s="254" customFormat="1">
      <c r="B205" s="255"/>
      <c r="C205" s="292"/>
      <c r="E205" s="255"/>
      <c r="F205" s="255"/>
      <c r="G205" s="255"/>
      <c r="H205" s="255"/>
      <c r="I205" s="255"/>
      <c r="J205" s="255"/>
      <c r="K205" s="255"/>
      <c r="L205" s="255"/>
      <c r="M205" s="255"/>
      <c r="N205" s="255"/>
      <c r="O205" s="255"/>
      <c r="P205" s="255"/>
      <c r="Q205" s="255"/>
      <c r="R205" s="255"/>
      <c r="S205" s="255"/>
      <c r="T205" s="255"/>
      <c r="U205" s="255"/>
      <c r="V205" s="255"/>
      <c r="W205" s="255"/>
      <c r="X205" s="255"/>
      <c r="Y205" s="255"/>
      <c r="Z205" s="255"/>
    </row>
    <row r="206" spans="2:26" s="254" customFormat="1">
      <c r="B206" s="255"/>
      <c r="C206" s="292"/>
      <c r="E206" s="255"/>
      <c r="F206" s="255"/>
      <c r="G206" s="255"/>
      <c r="H206" s="255"/>
      <c r="I206" s="255"/>
      <c r="J206" s="255"/>
      <c r="K206" s="255"/>
      <c r="L206" s="255"/>
      <c r="M206" s="255"/>
      <c r="N206" s="255"/>
      <c r="O206" s="255"/>
      <c r="P206" s="255"/>
      <c r="Q206" s="255"/>
      <c r="R206" s="255"/>
      <c r="S206" s="255"/>
      <c r="T206" s="255"/>
      <c r="U206" s="255"/>
      <c r="V206" s="255"/>
      <c r="W206" s="255"/>
      <c r="X206" s="255"/>
      <c r="Y206" s="255"/>
      <c r="Z206" s="255"/>
    </row>
    <row r="207" spans="2:26" s="254" customFormat="1">
      <c r="B207" s="255"/>
      <c r="C207" s="292"/>
      <c r="E207" s="255"/>
      <c r="F207" s="255"/>
      <c r="G207" s="255"/>
      <c r="H207" s="255"/>
      <c r="I207" s="255"/>
      <c r="J207" s="255"/>
      <c r="K207" s="255"/>
      <c r="L207" s="255"/>
      <c r="M207" s="255"/>
      <c r="N207" s="255"/>
      <c r="O207" s="255"/>
      <c r="P207" s="255"/>
      <c r="Q207" s="255"/>
      <c r="R207" s="255"/>
      <c r="S207" s="255"/>
      <c r="T207" s="255"/>
      <c r="U207" s="255"/>
      <c r="V207" s="255"/>
      <c r="W207" s="255"/>
      <c r="X207" s="255"/>
      <c r="Y207" s="255"/>
      <c r="Z207" s="255"/>
    </row>
    <row r="208" spans="2:26" s="254" customFormat="1">
      <c r="B208" s="255"/>
      <c r="C208" s="292"/>
      <c r="D208" s="47"/>
      <c r="E208" s="91"/>
      <c r="F208" s="91"/>
      <c r="G208" s="91"/>
      <c r="H208" s="91"/>
      <c r="I208" s="91"/>
      <c r="J208" s="91"/>
      <c r="K208" s="91"/>
      <c r="L208" s="91"/>
      <c r="M208" s="91"/>
      <c r="N208" s="91"/>
      <c r="O208" s="91"/>
      <c r="P208" s="91"/>
      <c r="Q208" s="91"/>
      <c r="R208" s="91"/>
      <c r="S208" s="91"/>
      <c r="T208" s="91"/>
      <c r="U208" s="91"/>
      <c r="V208" s="91"/>
      <c r="W208" s="91"/>
      <c r="X208" s="91"/>
      <c r="Y208" s="91"/>
      <c r="Z208" s="91"/>
    </row>
    <row r="209" spans="1:26" s="254" customFormat="1">
      <c r="B209" s="255"/>
      <c r="C209" s="292"/>
      <c r="D209" s="47"/>
      <c r="E209" s="91"/>
      <c r="F209" s="91"/>
      <c r="G209" s="91"/>
      <c r="H209" s="91"/>
      <c r="I209" s="91"/>
      <c r="J209" s="91"/>
      <c r="K209" s="91"/>
      <c r="L209" s="91"/>
      <c r="M209" s="91"/>
      <c r="N209" s="91"/>
      <c r="O209" s="91"/>
      <c r="P209" s="91"/>
      <c r="Q209" s="91"/>
      <c r="R209" s="91"/>
      <c r="S209" s="91"/>
      <c r="T209" s="91"/>
      <c r="U209" s="91"/>
      <c r="V209" s="91"/>
      <c r="W209" s="91"/>
      <c r="X209" s="91"/>
      <c r="Y209" s="91"/>
      <c r="Z209" s="91"/>
    </row>
    <row r="210" spans="1:26" s="254" customFormat="1">
      <c r="B210" s="255"/>
      <c r="C210" s="292"/>
      <c r="D210" s="47"/>
      <c r="E210" s="91"/>
      <c r="F210" s="91"/>
      <c r="G210" s="91"/>
      <c r="H210" s="91"/>
      <c r="I210" s="91"/>
      <c r="J210" s="91"/>
      <c r="K210" s="91"/>
      <c r="L210" s="91"/>
      <c r="M210" s="91"/>
      <c r="N210" s="91"/>
      <c r="O210" s="91"/>
      <c r="P210" s="91"/>
      <c r="Q210" s="91"/>
      <c r="R210" s="91"/>
      <c r="S210" s="91"/>
      <c r="T210" s="91"/>
      <c r="U210" s="91"/>
      <c r="V210" s="91"/>
      <c r="W210" s="91"/>
      <c r="X210" s="91"/>
      <c r="Y210" s="91"/>
      <c r="Z210" s="91"/>
    </row>
    <row r="211" spans="1:26" s="254" customFormat="1">
      <c r="B211" s="255"/>
      <c r="C211" s="292"/>
      <c r="D211" s="47"/>
      <c r="E211" s="91"/>
      <c r="F211" s="91"/>
      <c r="G211" s="91"/>
      <c r="H211" s="91"/>
      <c r="I211" s="91"/>
      <c r="J211" s="91"/>
      <c r="K211" s="91"/>
      <c r="L211" s="91"/>
      <c r="M211" s="91"/>
      <c r="N211" s="91"/>
      <c r="O211" s="91"/>
      <c r="P211" s="91"/>
      <c r="Q211" s="91"/>
      <c r="R211" s="91"/>
      <c r="S211" s="91"/>
      <c r="T211" s="91"/>
      <c r="U211" s="91"/>
      <c r="V211" s="91"/>
      <c r="W211" s="91"/>
      <c r="X211" s="91"/>
      <c r="Y211" s="91"/>
      <c r="Z211" s="91"/>
    </row>
    <row r="212" spans="1:26" s="254" customFormat="1">
      <c r="B212" s="255"/>
      <c r="C212" s="292"/>
      <c r="D212" s="47"/>
      <c r="E212" s="91"/>
      <c r="F212" s="91"/>
      <c r="G212" s="91"/>
      <c r="H212" s="91"/>
      <c r="I212" s="91"/>
      <c r="J212" s="91"/>
      <c r="K212" s="91"/>
      <c r="L212" s="91"/>
      <c r="M212" s="91"/>
      <c r="N212" s="91"/>
      <c r="O212" s="91"/>
      <c r="P212" s="91"/>
      <c r="Q212" s="91"/>
      <c r="R212" s="91"/>
      <c r="S212" s="91"/>
      <c r="T212" s="91"/>
      <c r="U212" s="91"/>
      <c r="V212" s="91"/>
      <c r="W212" s="91"/>
      <c r="X212" s="91"/>
      <c r="Y212" s="91"/>
      <c r="Z212" s="91"/>
    </row>
    <row r="213" spans="1:26" s="254" customFormat="1">
      <c r="B213" s="255"/>
      <c r="C213" s="292"/>
      <c r="D213" s="47"/>
      <c r="E213" s="91"/>
      <c r="F213" s="91"/>
      <c r="G213" s="91"/>
      <c r="H213" s="91"/>
      <c r="I213" s="91"/>
      <c r="J213" s="91"/>
      <c r="K213" s="91"/>
      <c r="L213" s="91"/>
      <c r="M213" s="91"/>
      <c r="N213" s="91"/>
      <c r="O213" s="91"/>
      <c r="P213" s="91"/>
      <c r="Q213" s="91"/>
      <c r="R213" s="91"/>
      <c r="S213" s="91"/>
      <c r="T213" s="91"/>
      <c r="U213" s="91"/>
      <c r="V213" s="91"/>
      <c r="W213" s="91"/>
      <c r="X213" s="91"/>
      <c r="Y213" s="91"/>
      <c r="Z213" s="91"/>
    </row>
    <row r="214" spans="1:26" s="254" customFormat="1">
      <c r="B214" s="255"/>
      <c r="C214" s="292"/>
      <c r="D214" s="47"/>
      <c r="E214" s="91"/>
      <c r="F214" s="91"/>
      <c r="G214" s="91"/>
      <c r="H214" s="91"/>
      <c r="I214" s="91"/>
      <c r="J214" s="91"/>
      <c r="K214" s="91"/>
      <c r="L214" s="91"/>
      <c r="M214" s="91"/>
      <c r="N214" s="91"/>
      <c r="O214" s="91"/>
      <c r="P214" s="91"/>
      <c r="Q214" s="91"/>
      <c r="R214" s="91"/>
      <c r="S214" s="91"/>
      <c r="T214" s="91"/>
      <c r="U214" s="91"/>
      <c r="V214" s="91"/>
      <c r="W214" s="91"/>
      <c r="X214" s="91"/>
      <c r="Y214" s="91"/>
      <c r="Z214" s="91"/>
    </row>
    <row r="215" spans="1:26" s="254" customFormat="1">
      <c r="B215" s="255"/>
      <c r="C215" s="292"/>
      <c r="D215" s="47"/>
      <c r="E215" s="91"/>
      <c r="F215" s="91"/>
      <c r="G215" s="91"/>
      <c r="H215" s="91"/>
      <c r="I215" s="91"/>
      <c r="J215" s="91"/>
      <c r="K215" s="91"/>
      <c r="L215" s="91"/>
      <c r="M215" s="91"/>
      <c r="N215" s="91"/>
      <c r="O215" s="91"/>
      <c r="P215" s="91"/>
      <c r="Q215" s="91"/>
      <c r="R215" s="91"/>
      <c r="S215" s="91"/>
      <c r="T215" s="91"/>
      <c r="U215" s="91"/>
      <c r="V215" s="91"/>
      <c r="W215" s="91"/>
      <c r="X215" s="91"/>
      <c r="Y215" s="91"/>
      <c r="Z215" s="91"/>
    </row>
    <row r="216" spans="1:26" s="254" customFormat="1">
      <c r="B216" s="255"/>
      <c r="C216" s="292"/>
      <c r="D216" s="47"/>
      <c r="E216" s="91"/>
      <c r="F216" s="91"/>
      <c r="G216" s="91"/>
      <c r="H216" s="91"/>
      <c r="I216" s="91"/>
      <c r="J216" s="91"/>
      <c r="K216" s="91"/>
      <c r="L216" s="91"/>
      <c r="M216" s="91"/>
      <c r="N216" s="91"/>
      <c r="O216" s="91"/>
      <c r="P216" s="91"/>
      <c r="Q216" s="91"/>
      <c r="R216" s="91"/>
      <c r="S216" s="91"/>
      <c r="T216" s="91"/>
      <c r="U216" s="91"/>
      <c r="V216" s="91"/>
      <c r="W216" s="91"/>
      <c r="X216" s="91"/>
      <c r="Y216" s="91"/>
      <c r="Z216" s="91"/>
    </row>
    <row r="217" spans="1:26" s="254" customFormat="1">
      <c r="B217" s="255"/>
      <c r="C217" s="292"/>
      <c r="D217" s="47"/>
      <c r="E217" s="91"/>
      <c r="F217" s="91"/>
      <c r="G217" s="91"/>
      <c r="H217" s="91"/>
      <c r="I217" s="91"/>
      <c r="J217" s="91"/>
      <c r="K217" s="91"/>
      <c r="L217" s="91"/>
      <c r="M217" s="91"/>
      <c r="N217" s="91"/>
      <c r="O217" s="91"/>
      <c r="P217" s="91"/>
      <c r="Q217" s="91"/>
      <c r="R217" s="91"/>
      <c r="S217" s="91"/>
      <c r="T217" s="91"/>
      <c r="U217" s="91"/>
      <c r="V217" s="91"/>
      <c r="W217" s="91"/>
      <c r="X217" s="91"/>
      <c r="Y217" s="91"/>
      <c r="Z217" s="91"/>
    </row>
    <row r="218" spans="1:26" s="254" customFormat="1">
      <c r="B218" s="255"/>
      <c r="C218" s="292"/>
      <c r="D218" s="47"/>
      <c r="E218" s="91"/>
      <c r="F218" s="91"/>
      <c r="G218" s="91"/>
      <c r="H218" s="91"/>
      <c r="I218" s="91"/>
      <c r="J218" s="91"/>
      <c r="K218" s="91"/>
      <c r="L218" s="91"/>
      <c r="M218" s="91"/>
      <c r="N218" s="91"/>
      <c r="O218" s="91"/>
      <c r="P218" s="91"/>
      <c r="Q218" s="91"/>
      <c r="R218" s="91"/>
      <c r="S218" s="91"/>
      <c r="T218" s="91"/>
      <c r="U218" s="91"/>
      <c r="V218" s="91"/>
      <c r="W218" s="91"/>
      <c r="X218" s="91"/>
      <c r="Y218" s="91"/>
      <c r="Z218" s="91"/>
    </row>
    <row r="219" spans="1:26" s="254" customFormat="1">
      <c r="B219" s="255"/>
      <c r="C219" s="292"/>
      <c r="D219" s="47"/>
      <c r="E219" s="91"/>
      <c r="F219" s="91"/>
      <c r="G219" s="91"/>
      <c r="H219" s="91"/>
      <c r="I219" s="91"/>
      <c r="J219" s="91"/>
      <c r="K219" s="91"/>
      <c r="L219" s="91"/>
      <c r="M219" s="91"/>
      <c r="N219" s="91"/>
      <c r="O219" s="91"/>
      <c r="P219" s="91"/>
      <c r="Q219" s="91"/>
      <c r="R219" s="91"/>
      <c r="S219" s="91"/>
      <c r="T219" s="91"/>
      <c r="U219" s="91"/>
      <c r="V219" s="91"/>
      <c r="W219" s="91"/>
      <c r="X219" s="91"/>
      <c r="Y219" s="91"/>
      <c r="Z219" s="91"/>
    </row>
    <row r="220" spans="1:26" s="254" customFormat="1">
      <c r="B220" s="255"/>
      <c r="C220" s="292"/>
      <c r="D220" s="47"/>
      <c r="E220" s="91"/>
      <c r="F220" s="91"/>
      <c r="G220" s="91"/>
      <c r="H220" s="91"/>
      <c r="I220" s="91"/>
      <c r="J220" s="91"/>
      <c r="K220" s="91"/>
      <c r="L220" s="91"/>
      <c r="M220" s="91"/>
      <c r="N220" s="91"/>
      <c r="O220" s="91"/>
      <c r="P220" s="91"/>
      <c r="Q220" s="91"/>
      <c r="R220" s="91"/>
      <c r="S220" s="91"/>
      <c r="T220" s="91"/>
      <c r="U220" s="91"/>
      <c r="V220" s="91"/>
      <c r="W220" s="91"/>
      <c r="X220" s="91"/>
      <c r="Y220" s="91"/>
      <c r="Z220" s="91"/>
    </row>
    <row r="221" spans="1:26" s="254" customFormat="1">
      <c r="B221" s="255"/>
      <c r="C221" s="292"/>
      <c r="D221" s="47"/>
      <c r="E221" s="91"/>
      <c r="F221" s="91"/>
      <c r="G221" s="91"/>
      <c r="H221" s="91"/>
      <c r="I221" s="91"/>
      <c r="J221" s="91"/>
      <c r="K221" s="91"/>
      <c r="L221" s="91"/>
      <c r="M221" s="91"/>
      <c r="N221" s="91"/>
      <c r="O221" s="91"/>
      <c r="P221" s="91"/>
      <c r="Q221" s="91"/>
      <c r="R221" s="91"/>
      <c r="S221" s="91"/>
      <c r="T221" s="91"/>
      <c r="U221" s="91"/>
      <c r="V221" s="91"/>
      <c r="W221" s="91"/>
      <c r="X221" s="91"/>
      <c r="Y221" s="91"/>
      <c r="Z221" s="91"/>
    </row>
    <row r="222" spans="1:26" s="254" customFormat="1">
      <c r="A222" s="47"/>
      <c r="B222" s="91"/>
      <c r="C222" s="102"/>
      <c r="D222" s="47"/>
      <c r="E222" s="91"/>
      <c r="F222" s="91"/>
      <c r="G222" s="91"/>
      <c r="H222" s="91"/>
      <c r="I222" s="91"/>
      <c r="J222" s="91"/>
      <c r="K222" s="91"/>
      <c r="L222" s="91"/>
      <c r="M222" s="91"/>
      <c r="N222" s="91"/>
      <c r="O222" s="91"/>
      <c r="P222" s="91"/>
      <c r="Q222" s="91"/>
      <c r="R222" s="91"/>
      <c r="S222" s="91"/>
      <c r="T222" s="91"/>
      <c r="U222" s="91"/>
      <c r="V222" s="91"/>
      <c r="W222" s="91"/>
      <c r="X222" s="91"/>
      <c r="Y222" s="91"/>
      <c r="Z222" s="91"/>
    </row>
    <row r="223" spans="1:26" s="254" customFormat="1">
      <c r="A223" s="47"/>
      <c r="B223" s="91"/>
      <c r="C223" s="102"/>
      <c r="D223" s="47"/>
      <c r="E223" s="91"/>
      <c r="F223" s="91"/>
      <c r="G223" s="91"/>
      <c r="H223" s="91"/>
      <c r="I223" s="91"/>
      <c r="J223" s="91"/>
      <c r="K223" s="91"/>
      <c r="L223" s="91"/>
      <c r="M223" s="91"/>
      <c r="N223" s="91"/>
      <c r="O223" s="91"/>
      <c r="P223" s="91"/>
      <c r="Q223" s="91"/>
      <c r="R223" s="91"/>
      <c r="S223" s="91"/>
      <c r="T223" s="91"/>
      <c r="U223" s="91"/>
      <c r="V223" s="91"/>
      <c r="W223" s="91"/>
      <c r="X223" s="91"/>
      <c r="Y223" s="91"/>
      <c r="Z223" s="91"/>
    </row>
    <row r="224" spans="1:26" s="254" customFormat="1">
      <c r="A224" s="47"/>
      <c r="B224" s="91"/>
      <c r="C224" s="102"/>
      <c r="D224" s="47"/>
      <c r="E224" s="91"/>
      <c r="F224" s="91"/>
      <c r="G224" s="91"/>
      <c r="H224" s="91"/>
      <c r="I224" s="91"/>
      <c r="J224" s="91"/>
      <c r="K224" s="91"/>
      <c r="L224" s="91"/>
      <c r="M224" s="91"/>
      <c r="N224" s="91"/>
      <c r="O224" s="91"/>
      <c r="P224" s="91"/>
      <c r="Q224" s="91"/>
      <c r="R224" s="91"/>
      <c r="S224" s="91"/>
      <c r="T224" s="91"/>
      <c r="U224" s="91"/>
      <c r="V224" s="91"/>
      <c r="W224" s="91"/>
      <c r="X224" s="91"/>
      <c r="Y224" s="91"/>
      <c r="Z224" s="91"/>
    </row>
    <row r="225" spans="1:26" s="254" customFormat="1">
      <c r="A225" s="47"/>
      <c r="B225" s="91"/>
      <c r="C225" s="102"/>
      <c r="D225" s="47"/>
      <c r="E225" s="91"/>
      <c r="F225" s="91"/>
      <c r="G225" s="91"/>
      <c r="H225" s="91"/>
      <c r="I225" s="91"/>
      <c r="J225" s="91"/>
      <c r="K225" s="91"/>
      <c r="L225" s="91"/>
      <c r="M225" s="91"/>
      <c r="N225" s="91"/>
      <c r="O225" s="91"/>
      <c r="P225" s="91"/>
      <c r="Q225" s="91"/>
      <c r="R225" s="91"/>
      <c r="S225" s="91"/>
      <c r="T225" s="91"/>
      <c r="U225" s="91"/>
      <c r="V225" s="91"/>
      <c r="W225" s="91"/>
      <c r="X225" s="91"/>
      <c r="Y225" s="91"/>
      <c r="Z225" s="91"/>
    </row>
    <row r="226" spans="1:26" s="254" customFormat="1">
      <c r="A226" s="47"/>
      <c r="B226" s="91"/>
      <c r="C226" s="102"/>
      <c r="D226" s="47"/>
      <c r="E226" s="91"/>
      <c r="F226" s="91"/>
      <c r="G226" s="91"/>
      <c r="H226" s="91"/>
      <c r="I226" s="91"/>
      <c r="J226" s="91"/>
      <c r="K226" s="91"/>
      <c r="L226" s="91"/>
      <c r="M226" s="91"/>
      <c r="N226" s="91"/>
      <c r="O226" s="91"/>
      <c r="P226" s="91"/>
      <c r="Q226" s="91"/>
      <c r="R226" s="91"/>
      <c r="S226" s="91"/>
      <c r="T226" s="91"/>
      <c r="U226" s="91"/>
      <c r="V226" s="91"/>
      <c r="W226" s="91"/>
      <c r="X226" s="91"/>
      <c r="Y226" s="91"/>
      <c r="Z226" s="91"/>
    </row>
    <row r="227" spans="1:26" s="254" customFormat="1">
      <c r="A227" s="47"/>
      <c r="B227" s="91"/>
      <c r="C227" s="102"/>
      <c r="D227" s="47"/>
      <c r="E227" s="91"/>
      <c r="F227" s="91"/>
      <c r="G227" s="91"/>
      <c r="H227" s="91"/>
      <c r="I227" s="91"/>
      <c r="J227" s="91"/>
      <c r="K227" s="91"/>
      <c r="L227" s="91"/>
      <c r="M227" s="91"/>
      <c r="N227" s="91"/>
      <c r="O227" s="91"/>
      <c r="P227" s="91"/>
      <c r="Q227" s="91"/>
      <c r="R227" s="91"/>
      <c r="S227" s="91"/>
      <c r="T227" s="91"/>
      <c r="U227" s="91"/>
      <c r="V227" s="91"/>
      <c r="W227" s="91"/>
      <c r="X227" s="91"/>
      <c r="Y227" s="91"/>
      <c r="Z227" s="91"/>
    </row>
    <row r="228" spans="1:26" s="254" customFormat="1">
      <c r="A228" s="47"/>
      <c r="B228" s="91"/>
      <c r="C228" s="102"/>
      <c r="D228" s="47"/>
      <c r="E228" s="91"/>
      <c r="F228" s="91"/>
      <c r="G228" s="91"/>
      <c r="H228" s="91"/>
      <c r="I228" s="91"/>
      <c r="J228" s="91"/>
      <c r="K228" s="91"/>
      <c r="L228" s="91"/>
      <c r="M228" s="91"/>
      <c r="N228" s="91"/>
      <c r="O228" s="91"/>
      <c r="P228" s="91"/>
      <c r="Q228" s="91"/>
      <c r="R228" s="91"/>
      <c r="S228" s="91"/>
      <c r="T228" s="91"/>
      <c r="U228" s="91"/>
      <c r="V228" s="91"/>
      <c r="W228" s="91"/>
      <c r="X228" s="91"/>
      <c r="Y228" s="91"/>
      <c r="Z228" s="91"/>
    </row>
    <row r="229" spans="1:26" s="254" customFormat="1">
      <c r="A229" s="47"/>
      <c r="B229" s="91"/>
      <c r="C229" s="102"/>
      <c r="D229" s="47"/>
      <c r="E229" s="91"/>
      <c r="F229" s="91"/>
      <c r="G229" s="91"/>
      <c r="H229" s="91"/>
      <c r="I229" s="91"/>
      <c r="J229" s="91"/>
      <c r="K229" s="91"/>
      <c r="L229" s="91"/>
      <c r="M229" s="91"/>
      <c r="N229" s="91"/>
      <c r="O229" s="91"/>
      <c r="P229" s="91"/>
      <c r="Q229" s="91"/>
      <c r="R229" s="91"/>
      <c r="S229" s="91"/>
      <c r="T229" s="91"/>
      <c r="U229" s="91"/>
      <c r="V229" s="91"/>
      <c r="W229" s="91"/>
      <c r="X229" s="91"/>
      <c r="Y229" s="91"/>
      <c r="Z229" s="91"/>
    </row>
    <row r="230" spans="1:26" s="254" customFormat="1">
      <c r="A230" s="47"/>
      <c r="B230" s="91"/>
      <c r="C230" s="102"/>
      <c r="D230" s="47"/>
      <c r="E230" s="91"/>
      <c r="F230" s="91"/>
      <c r="G230" s="91"/>
      <c r="H230" s="91"/>
      <c r="I230" s="91"/>
      <c r="J230" s="91"/>
      <c r="K230" s="91"/>
      <c r="L230" s="91"/>
      <c r="M230" s="91"/>
      <c r="N230" s="91"/>
      <c r="O230" s="91"/>
      <c r="P230" s="91"/>
      <c r="Q230" s="91"/>
      <c r="R230" s="91"/>
      <c r="S230" s="91"/>
      <c r="T230" s="91"/>
      <c r="U230" s="91"/>
      <c r="V230" s="91"/>
      <c r="W230" s="91"/>
      <c r="X230" s="91"/>
      <c r="Y230" s="91"/>
      <c r="Z230" s="91"/>
    </row>
    <row r="231" spans="1:26" s="254" customFormat="1">
      <c r="A231" s="47"/>
      <c r="B231" s="91"/>
      <c r="C231" s="102"/>
      <c r="D231" s="47"/>
      <c r="E231" s="91"/>
      <c r="F231" s="91"/>
      <c r="G231" s="91"/>
      <c r="H231" s="91"/>
      <c r="I231" s="91"/>
      <c r="J231" s="91"/>
      <c r="K231" s="91"/>
      <c r="L231" s="91"/>
      <c r="M231" s="91"/>
      <c r="N231" s="91"/>
      <c r="O231" s="91"/>
      <c r="P231" s="91"/>
      <c r="Q231" s="91"/>
      <c r="R231" s="91"/>
      <c r="S231" s="91"/>
      <c r="T231" s="91"/>
      <c r="U231" s="91"/>
      <c r="V231" s="91"/>
      <c r="W231" s="91"/>
      <c r="X231" s="91"/>
      <c r="Y231" s="91"/>
      <c r="Z231" s="91"/>
    </row>
    <row r="232" spans="1:26" s="254" customFormat="1">
      <c r="A232" s="47"/>
      <c r="B232" s="91"/>
      <c r="C232" s="102"/>
      <c r="D232" s="47"/>
      <c r="E232" s="91"/>
      <c r="F232" s="91"/>
      <c r="G232" s="91"/>
      <c r="H232" s="91"/>
      <c r="I232" s="91"/>
      <c r="J232" s="91"/>
      <c r="K232" s="91"/>
      <c r="L232" s="91"/>
      <c r="M232" s="91"/>
      <c r="N232" s="91"/>
      <c r="O232" s="91"/>
      <c r="P232" s="91"/>
      <c r="Q232" s="91"/>
      <c r="R232" s="91"/>
      <c r="S232" s="91"/>
      <c r="T232" s="91"/>
      <c r="U232" s="91"/>
      <c r="V232" s="91"/>
      <c r="W232" s="91"/>
      <c r="X232" s="91"/>
      <c r="Y232" s="91"/>
      <c r="Z232" s="91"/>
    </row>
    <row r="233" spans="1:26" s="254" customFormat="1">
      <c r="A233" s="47"/>
      <c r="B233" s="91"/>
      <c r="C233" s="102"/>
      <c r="D233" s="47"/>
      <c r="E233" s="91"/>
      <c r="F233" s="91"/>
      <c r="G233" s="91"/>
      <c r="H233" s="91"/>
      <c r="I233" s="91"/>
      <c r="J233" s="91"/>
      <c r="K233" s="91"/>
      <c r="L233" s="91"/>
      <c r="M233" s="91"/>
      <c r="N233" s="91"/>
      <c r="O233" s="91"/>
      <c r="P233" s="91"/>
      <c r="Q233" s="91"/>
      <c r="R233" s="91"/>
      <c r="S233" s="91"/>
      <c r="T233" s="91"/>
      <c r="U233" s="91"/>
      <c r="V233" s="91"/>
      <c r="W233" s="91"/>
      <c r="X233" s="91"/>
      <c r="Y233" s="91"/>
      <c r="Z233" s="91"/>
    </row>
    <row r="234" spans="1:26" s="254" customFormat="1">
      <c r="A234" s="47"/>
      <c r="B234" s="91"/>
      <c r="C234" s="102"/>
      <c r="D234" s="47"/>
      <c r="E234" s="91"/>
      <c r="F234" s="91"/>
      <c r="G234" s="91"/>
      <c r="H234" s="91"/>
      <c r="I234" s="91"/>
      <c r="J234" s="91"/>
      <c r="K234" s="91"/>
      <c r="L234" s="91"/>
      <c r="M234" s="91"/>
      <c r="N234" s="91"/>
      <c r="O234" s="91"/>
      <c r="P234" s="91"/>
      <c r="Q234" s="91"/>
      <c r="R234" s="91"/>
      <c r="S234" s="91"/>
      <c r="T234" s="91"/>
      <c r="U234" s="91"/>
      <c r="V234" s="91"/>
      <c r="W234" s="91"/>
      <c r="X234" s="91"/>
      <c r="Y234" s="91"/>
      <c r="Z234" s="91"/>
    </row>
    <row r="235" spans="1:26" s="254" customFormat="1">
      <c r="A235" s="47"/>
      <c r="B235" s="91"/>
      <c r="C235" s="102"/>
      <c r="D235" s="47"/>
      <c r="E235" s="91"/>
      <c r="F235" s="91"/>
      <c r="G235" s="91"/>
      <c r="H235" s="91"/>
      <c r="I235" s="91"/>
      <c r="J235" s="91"/>
      <c r="K235" s="91"/>
      <c r="L235" s="91"/>
      <c r="M235" s="91"/>
      <c r="N235" s="91"/>
      <c r="O235" s="91"/>
      <c r="P235" s="91"/>
      <c r="Q235" s="91"/>
      <c r="R235" s="91"/>
      <c r="S235" s="91"/>
      <c r="T235" s="91"/>
      <c r="U235" s="91"/>
      <c r="V235" s="91"/>
      <c r="W235" s="91"/>
      <c r="X235" s="91"/>
      <c r="Y235" s="91"/>
      <c r="Z235" s="91"/>
    </row>
    <row r="236" spans="1:26" s="254" customFormat="1">
      <c r="A236" s="47"/>
      <c r="B236" s="91"/>
      <c r="C236" s="102"/>
      <c r="D236" s="47"/>
      <c r="E236" s="91"/>
      <c r="F236" s="91"/>
      <c r="G236" s="91"/>
      <c r="H236" s="91"/>
      <c r="I236" s="91"/>
      <c r="J236" s="91"/>
      <c r="K236" s="91"/>
      <c r="L236" s="91"/>
      <c r="M236" s="91"/>
      <c r="N236" s="91"/>
      <c r="O236" s="91"/>
      <c r="P236" s="91"/>
      <c r="Q236" s="91"/>
      <c r="R236" s="91"/>
      <c r="S236" s="91"/>
      <c r="T236" s="91"/>
      <c r="U236" s="91"/>
      <c r="V236" s="91"/>
      <c r="W236" s="91"/>
      <c r="X236" s="91"/>
      <c r="Y236" s="91"/>
      <c r="Z236" s="91"/>
    </row>
    <row r="237" spans="1:26" s="254" customFormat="1">
      <c r="A237" s="47"/>
      <c r="B237" s="91"/>
      <c r="C237" s="102"/>
      <c r="D237" s="47"/>
      <c r="E237" s="91"/>
      <c r="F237" s="91"/>
      <c r="G237" s="91"/>
      <c r="H237" s="91"/>
      <c r="I237" s="91"/>
      <c r="J237" s="91"/>
      <c r="K237" s="91"/>
      <c r="L237" s="91"/>
      <c r="M237" s="91"/>
      <c r="N237" s="91"/>
      <c r="O237" s="91"/>
      <c r="P237" s="91"/>
      <c r="Q237" s="91"/>
      <c r="R237" s="91"/>
      <c r="S237" s="91"/>
      <c r="T237" s="91"/>
      <c r="U237" s="91"/>
      <c r="V237" s="91"/>
      <c r="W237" s="91"/>
      <c r="X237" s="91"/>
      <c r="Y237" s="91"/>
      <c r="Z237" s="91"/>
    </row>
    <row r="238" spans="1:26" s="254" customFormat="1">
      <c r="A238" s="47"/>
      <c r="B238" s="91"/>
      <c r="C238" s="102"/>
      <c r="D238" s="47"/>
      <c r="E238" s="91"/>
      <c r="F238" s="91"/>
      <c r="G238" s="91"/>
      <c r="H238" s="91"/>
      <c r="I238" s="91"/>
      <c r="J238" s="91"/>
      <c r="K238" s="91"/>
      <c r="L238" s="91"/>
      <c r="M238" s="91"/>
      <c r="N238" s="91"/>
      <c r="O238" s="91"/>
      <c r="P238" s="91"/>
      <c r="Q238" s="91"/>
      <c r="R238" s="91"/>
      <c r="S238" s="91"/>
      <c r="T238" s="91"/>
      <c r="U238" s="91"/>
      <c r="V238" s="91"/>
      <c r="W238" s="91"/>
      <c r="X238" s="91"/>
      <c r="Y238" s="91"/>
      <c r="Z238" s="91"/>
    </row>
    <row r="239" spans="1:26" s="254" customFormat="1">
      <c r="A239" s="47"/>
      <c r="B239" s="91"/>
      <c r="C239" s="102"/>
      <c r="D239" s="47"/>
      <c r="E239" s="91"/>
      <c r="F239" s="91"/>
      <c r="G239" s="91"/>
      <c r="H239" s="91"/>
      <c r="I239" s="91"/>
      <c r="J239" s="91"/>
      <c r="K239" s="91"/>
      <c r="L239" s="91"/>
      <c r="M239" s="91"/>
      <c r="N239" s="91"/>
      <c r="O239" s="91"/>
      <c r="P239" s="91"/>
      <c r="Q239" s="91"/>
      <c r="R239" s="91"/>
      <c r="S239" s="91"/>
      <c r="T239" s="91"/>
      <c r="U239" s="91"/>
      <c r="V239" s="91"/>
      <c r="W239" s="91"/>
      <c r="X239" s="91"/>
      <c r="Y239" s="91"/>
      <c r="Z239" s="91"/>
    </row>
    <row r="240" spans="1:26" s="254" customFormat="1">
      <c r="A240" s="47"/>
      <c r="B240" s="91"/>
      <c r="C240" s="102"/>
      <c r="D240" s="47"/>
      <c r="E240" s="91"/>
      <c r="F240" s="91"/>
      <c r="G240" s="91"/>
      <c r="H240" s="91"/>
      <c r="I240" s="91"/>
      <c r="J240" s="91"/>
      <c r="K240" s="91"/>
      <c r="L240" s="91"/>
      <c r="M240" s="91"/>
      <c r="N240" s="91"/>
      <c r="O240" s="91"/>
      <c r="P240" s="91"/>
      <c r="Q240" s="91"/>
      <c r="R240" s="91"/>
      <c r="S240" s="91"/>
      <c r="T240" s="91"/>
      <c r="U240" s="91"/>
      <c r="V240" s="91"/>
      <c r="W240" s="91"/>
      <c r="X240" s="91"/>
      <c r="Y240" s="91"/>
      <c r="Z240" s="91"/>
    </row>
    <row r="241" spans="1:26" s="254" customFormat="1">
      <c r="A241" s="47"/>
      <c r="B241" s="91"/>
      <c r="C241" s="102"/>
      <c r="D241" s="47"/>
      <c r="E241" s="91"/>
      <c r="F241" s="91"/>
      <c r="G241" s="91"/>
      <c r="H241" s="91"/>
      <c r="I241" s="91"/>
      <c r="J241" s="91"/>
      <c r="K241" s="91"/>
      <c r="L241" s="91"/>
      <c r="M241" s="91"/>
      <c r="N241" s="91"/>
      <c r="O241" s="91"/>
      <c r="P241" s="91"/>
      <c r="Q241" s="91"/>
      <c r="R241" s="91"/>
      <c r="S241" s="91"/>
      <c r="T241" s="91"/>
      <c r="U241" s="91"/>
      <c r="V241" s="91"/>
      <c r="W241" s="91"/>
      <c r="X241" s="91"/>
      <c r="Y241" s="91"/>
      <c r="Z241" s="91"/>
    </row>
  </sheetData>
  <sheetProtection password="D806" sheet="1" objects="1" scenarios="1"/>
  <mergeCells count="1">
    <mergeCell ref="F5:Z5"/>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dimension ref="A1:BU346"/>
  <sheetViews>
    <sheetView workbookViewId="0">
      <selection sqref="A1:A25"/>
    </sheetView>
  </sheetViews>
  <sheetFormatPr defaultRowHeight="14.4"/>
  <cols>
    <col min="1" max="1" width="10.6640625" customWidth="1"/>
    <col min="3" max="3" width="10.33203125" customWidth="1"/>
    <col min="4" max="4" width="9.5546875" customWidth="1"/>
    <col min="5" max="5" width="10.5546875" customWidth="1"/>
    <col min="6" max="6" width="10" customWidth="1"/>
    <col min="9" max="9" width="10" customWidth="1"/>
    <col min="10" max="10" width="10.33203125" customWidth="1"/>
    <col min="12" max="12" width="9" customWidth="1"/>
    <col min="15" max="15" width="11" customWidth="1"/>
    <col min="16" max="16" width="10" customWidth="1"/>
    <col min="17" max="73" width="9.109375" style="239"/>
  </cols>
  <sheetData>
    <row r="1" spans="1:11">
      <c r="A1" s="1" t="s">
        <v>653</v>
      </c>
    </row>
    <row r="3" spans="1:11">
      <c r="A3" s="18" t="s">
        <v>654</v>
      </c>
    </row>
    <row r="4" spans="1:11">
      <c r="A4" t="s">
        <v>655</v>
      </c>
    </row>
    <row r="5" spans="1:11">
      <c r="A5" t="s">
        <v>656</v>
      </c>
      <c r="H5" t="s">
        <v>240</v>
      </c>
    </row>
    <row r="6" spans="1:11">
      <c r="A6" t="s">
        <v>657</v>
      </c>
      <c r="H6" t="s">
        <v>241</v>
      </c>
      <c r="I6" t="s">
        <v>242</v>
      </c>
      <c r="J6" t="s">
        <v>243</v>
      </c>
      <c r="K6" t="s">
        <v>244</v>
      </c>
    </row>
    <row r="7" spans="1:11">
      <c r="G7" t="s">
        <v>89</v>
      </c>
      <c r="H7">
        <v>833.6</v>
      </c>
      <c r="I7">
        <v>590.5</v>
      </c>
      <c r="J7">
        <v>73.400000000000006</v>
      </c>
      <c r="K7">
        <v>80.5</v>
      </c>
    </row>
    <row r="8" spans="1:11">
      <c r="G8" t="s">
        <v>245</v>
      </c>
      <c r="H8">
        <v>298.8</v>
      </c>
      <c r="I8">
        <v>279.2</v>
      </c>
      <c r="J8">
        <v>161.19999999999999</v>
      </c>
      <c r="K8">
        <v>1017.1</v>
      </c>
    </row>
    <row r="9" spans="1:11">
      <c r="A9" s="18" t="s">
        <v>658</v>
      </c>
      <c r="G9" t="s">
        <v>53</v>
      </c>
      <c r="H9">
        <v>143.80000000000001</v>
      </c>
      <c r="I9">
        <v>59.4</v>
      </c>
      <c r="J9">
        <v>967</v>
      </c>
      <c r="K9">
        <v>6970.1</v>
      </c>
    </row>
    <row r="10" spans="1:11">
      <c r="A10" s="18" t="s">
        <v>659</v>
      </c>
      <c r="G10" t="s">
        <v>246</v>
      </c>
      <c r="H10">
        <v>1</v>
      </c>
      <c r="I10">
        <v>8.1</v>
      </c>
      <c r="J10">
        <v>1</v>
      </c>
      <c r="K10">
        <v>13.4</v>
      </c>
    </row>
    <row r="11" spans="1:11">
      <c r="A11" s="6" t="s">
        <v>660</v>
      </c>
      <c r="G11" t="s">
        <v>247</v>
      </c>
      <c r="H11">
        <v>0.2</v>
      </c>
      <c r="I11">
        <v>6.1</v>
      </c>
      <c r="J11">
        <v>0.5</v>
      </c>
      <c r="K11">
        <v>11.6</v>
      </c>
    </row>
    <row r="12" spans="1:11">
      <c r="A12" s="6" t="s">
        <v>661</v>
      </c>
    </row>
    <row r="13" spans="1:11">
      <c r="A13" s="6" t="s">
        <v>662</v>
      </c>
    </row>
    <row r="14" spans="1:11">
      <c r="A14" s="6" t="s">
        <v>663</v>
      </c>
    </row>
    <row r="15" spans="1:11">
      <c r="A15" s="6" t="s">
        <v>664</v>
      </c>
      <c r="G15" s="23"/>
    </row>
    <row r="16" spans="1:11">
      <c r="A16" s="6" t="s">
        <v>665</v>
      </c>
      <c r="G16" s="23"/>
    </row>
    <row r="17" spans="1:73">
      <c r="A17" s="6" t="s">
        <v>666</v>
      </c>
      <c r="G17" s="23"/>
    </row>
    <row r="18" spans="1:73">
      <c r="A18" s="6" t="s">
        <v>667</v>
      </c>
      <c r="G18" s="23"/>
    </row>
    <row r="19" spans="1:73">
      <c r="A19" s="6" t="s">
        <v>668</v>
      </c>
      <c r="G19" s="23"/>
    </row>
    <row r="20" spans="1:73">
      <c r="A20" s="6" t="s">
        <v>669</v>
      </c>
      <c r="G20" s="23"/>
    </row>
    <row r="21" spans="1:73">
      <c r="A21" s="6" t="s">
        <v>670</v>
      </c>
      <c r="G21" s="23"/>
    </row>
    <row r="22" spans="1:73">
      <c r="A22" s="6" t="s">
        <v>671</v>
      </c>
    </row>
    <row r="23" spans="1:73">
      <c r="A23" s="6" t="s">
        <v>672</v>
      </c>
    </row>
    <row r="24" spans="1:73">
      <c r="A24" s="6" t="s">
        <v>673</v>
      </c>
    </row>
    <row r="25" spans="1:73">
      <c r="A25" s="6" t="s">
        <v>674</v>
      </c>
    </row>
    <row r="27" spans="1:73" s="54" customFormat="1">
      <c r="A27" s="48"/>
      <c r="B27" s="39" t="s">
        <v>234</v>
      </c>
      <c r="C27" s="39" t="s">
        <v>235</v>
      </c>
      <c r="D27" s="39" t="s">
        <v>266</v>
      </c>
      <c r="E27" s="39" t="s">
        <v>238</v>
      </c>
      <c r="F27" s="39" t="s">
        <v>237</v>
      </c>
      <c r="G27" s="39" t="s">
        <v>263</v>
      </c>
      <c r="H27" s="39" t="s">
        <v>264</v>
      </c>
      <c r="I27" s="39" t="s">
        <v>267</v>
      </c>
      <c r="J27" s="39" t="s">
        <v>268</v>
      </c>
      <c r="K27" s="39" t="s">
        <v>265</v>
      </c>
      <c r="L27" s="39" t="s">
        <v>269</v>
      </c>
      <c r="M27" s="39" t="s">
        <v>236</v>
      </c>
      <c r="N27" s="39" t="s">
        <v>262</v>
      </c>
      <c r="O27" s="39" t="s">
        <v>261</v>
      </c>
      <c r="P27" s="39" t="s">
        <v>239</v>
      </c>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row>
    <row r="28" spans="1:73" s="45" customFormat="1" ht="13.2">
      <c r="B28" s="45" t="s">
        <v>119</v>
      </c>
      <c r="D28" s="45" t="s">
        <v>119</v>
      </c>
      <c r="G28" s="45" t="s">
        <v>119</v>
      </c>
      <c r="H28" s="45" t="s">
        <v>119</v>
      </c>
      <c r="I28" s="45" t="s">
        <v>119</v>
      </c>
      <c r="K28" s="45" t="s">
        <v>119</v>
      </c>
      <c r="M28" s="45" t="s">
        <v>119</v>
      </c>
      <c r="N28" s="45" t="s">
        <v>119</v>
      </c>
      <c r="O28" s="45" t="s">
        <v>119</v>
      </c>
      <c r="P28" s="45" t="s">
        <v>119</v>
      </c>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261"/>
      <c r="AT28" s="261"/>
      <c r="AU28" s="261"/>
      <c r="AV28" s="261"/>
      <c r="AW28" s="261"/>
      <c r="AX28" s="261"/>
      <c r="AY28" s="261"/>
      <c r="AZ28" s="261"/>
      <c r="BA28" s="261"/>
      <c r="BB28" s="261"/>
      <c r="BC28" s="261"/>
      <c r="BD28" s="261"/>
      <c r="BE28" s="261"/>
      <c r="BF28" s="261"/>
      <c r="BG28" s="261"/>
      <c r="BH28" s="261"/>
      <c r="BI28" s="261"/>
      <c r="BJ28" s="261"/>
      <c r="BK28" s="261"/>
      <c r="BL28" s="261"/>
      <c r="BM28" s="261"/>
      <c r="BN28" s="261"/>
      <c r="BO28" s="261"/>
      <c r="BP28" s="261"/>
      <c r="BQ28" s="261"/>
      <c r="BR28" s="261"/>
      <c r="BS28" s="261"/>
      <c r="BT28" s="261"/>
      <c r="BU28" s="261"/>
    </row>
    <row r="29" spans="1:73">
      <c r="A29" s="6" t="s">
        <v>83</v>
      </c>
      <c r="B29" s="85">
        <v>1.180952380952381</v>
      </c>
      <c r="C29" s="86">
        <v>1.0952380952380951</v>
      </c>
      <c r="D29" s="86">
        <v>1.2190476190476189</v>
      </c>
      <c r="E29" s="86">
        <v>1.0142857142857142</v>
      </c>
      <c r="F29" s="86">
        <v>0.87142857142857144</v>
      </c>
      <c r="G29" s="85">
        <v>1.3</v>
      </c>
      <c r="H29" s="85">
        <v>0.86190476190476195</v>
      </c>
      <c r="I29" s="85">
        <v>0.75238095238095237</v>
      </c>
      <c r="J29" s="86">
        <v>1.2714285714285714</v>
      </c>
      <c r="K29" s="85">
        <v>0.93809523809523798</v>
      </c>
      <c r="L29" s="86">
        <v>0.89999999999999991</v>
      </c>
      <c r="M29" s="87">
        <v>1.0380952380952382</v>
      </c>
      <c r="N29" s="85">
        <v>0.90952380952380951</v>
      </c>
      <c r="O29" s="85">
        <v>0.89999999999999991</v>
      </c>
      <c r="P29" s="85">
        <v>1.0809523809523809</v>
      </c>
    </row>
    <row r="30" spans="1:73">
      <c r="A30" s="6" t="s">
        <v>53</v>
      </c>
      <c r="B30" s="86">
        <v>8.7619047619047616E-4</v>
      </c>
      <c r="C30" s="86">
        <v>1.0857142857142856E-3</v>
      </c>
      <c r="D30" s="86">
        <v>7.8095238095238087E-4</v>
      </c>
      <c r="E30" s="86">
        <v>8.7619047619047616E-4</v>
      </c>
      <c r="F30" s="86">
        <v>1.0380952380952381E-3</v>
      </c>
      <c r="G30" s="85">
        <v>6.3809523809523817E-4</v>
      </c>
      <c r="H30" s="85">
        <v>7.2857142857142858E-4</v>
      </c>
      <c r="I30" s="86">
        <v>7.4285714285714287E-4</v>
      </c>
      <c r="J30" s="86">
        <v>7.3333333333333323E-4</v>
      </c>
      <c r="K30" s="85">
        <v>4.0952380952380949E-4</v>
      </c>
      <c r="L30" s="86">
        <v>1E-3</v>
      </c>
      <c r="M30" s="88">
        <v>7.1428571428571429E-4</v>
      </c>
      <c r="N30" s="85">
        <v>5.4285714285714278E-4</v>
      </c>
      <c r="O30" s="85">
        <v>3.3333333333333332E-4</v>
      </c>
      <c r="P30" s="85">
        <v>4.1428571428571426E-4</v>
      </c>
    </row>
    <row r="31" spans="1:73">
      <c r="A31" s="6" t="s">
        <v>54</v>
      </c>
      <c r="B31" s="86">
        <v>3.4190476190476189E-3</v>
      </c>
      <c r="C31" s="86">
        <v>4.4523809523809516E-3</v>
      </c>
      <c r="D31" s="86">
        <v>3.0571428571428568E-3</v>
      </c>
      <c r="E31" s="86">
        <v>3.2190476190476188E-3</v>
      </c>
      <c r="F31" s="86">
        <v>4.0714285714285713E-3</v>
      </c>
      <c r="G31" s="85">
        <v>2.957142857142857E-3</v>
      </c>
      <c r="H31" s="85">
        <v>2.766666666666666E-3</v>
      </c>
      <c r="I31" s="86">
        <v>3.0523809523809523E-3</v>
      </c>
      <c r="J31" s="86">
        <v>3.0523809523809523E-3</v>
      </c>
      <c r="K31" s="85">
        <v>1.6809523809523808E-3</v>
      </c>
      <c r="L31" s="86">
        <v>3.8190476190476186E-3</v>
      </c>
      <c r="M31" s="87">
        <v>2.6619047619047616E-3</v>
      </c>
      <c r="N31" s="85">
        <v>1.8238095238095238E-3</v>
      </c>
      <c r="O31" s="85">
        <v>1.2047619047619047E-3</v>
      </c>
      <c r="P31" s="85">
        <v>1.6333333333333332E-3</v>
      </c>
    </row>
    <row r="32" spans="1:73">
      <c r="A32" s="6" t="s">
        <v>89</v>
      </c>
      <c r="B32" s="86">
        <v>7.271428571428571E-3</v>
      </c>
      <c r="C32" s="86">
        <v>4.8714285714285708E-3</v>
      </c>
      <c r="D32" s="86">
        <v>7.976190476190477E-3</v>
      </c>
      <c r="E32" s="86">
        <v>7.5190476190476179E-3</v>
      </c>
      <c r="F32" s="86">
        <v>8.1571428571428559E-3</v>
      </c>
      <c r="G32" s="85">
        <v>3.4857142857142856E-3</v>
      </c>
      <c r="H32" s="85">
        <v>6.6904761904761903E-3</v>
      </c>
      <c r="I32" s="86">
        <v>1.1066666666666664E-2</v>
      </c>
      <c r="J32" s="86">
        <v>9.6952380952380953E-3</v>
      </c>
      <c r="K32" s="85">
        <v>5.8952380952380957E-3</v>
      </c>
      <c r="L32" s="86">
        <v>1.8747619047619048E-2</v>
      </c>
      <c r="M32" s="88">
        <v>4.4095238095238094E-3</v>
      </c>
      <c r="N32" s="85">
        <v>2.4523809523809524E-3</v>
      </c>
      <c r="O32" s="85">
        <v>2.0238095238095236E-3</v>
      </c>
      <c r="P32" s="85">
        <v>3.5285714285714287E-3</v>
      </c>
    </row>
    <row r="33" spans="1:16">
      <c r="A33" s="3" t="s">
        <v>56</v>
      </c>
      <c r="B33" s="86">
        <v>8.4761904761904757E-4</v>
      </c>
      <c r="C33" s="86">
        <v>1.4619047619047619E-3</v>
      </c>
      <c r="D33" s="86">
        <v>6.9523809523809523E-4</v>
      </c>
      <c r="E33" s="86">
        <v>1.0904761904761903E-3</v>
      </c>
      <c r="F33" s="86">
        <v>1.0476190476190477E-3</v>
      </c>
      <c r="G33" s="85">
        <v>6.2857142857142853E-4</v>
      </c>
      <c r="H33" s="85">
        <v>6.3809523809523817E-4</v>
      </c>
      <c r="I33" s="86">
        <v>8.4285714285714281E-4</v>
      </c>
      <c r="J33" s="86">
        <v>8.6666666666666674E-4</v>
      </c>
      <c r="K33" s="85">
        <v>6.5238095238095235E-4</v>
      </c>
      <c r="L33" s="86">
        <v>9.619047619047618E-4</v>
      </c>
      <c r="M33" s="85">
        <v>6.5238095238095235E-4</v>
      </c>
      <c r="N33" s="85">
        <v>5.9523809523809518E-4</v>
      </c>
      <c r="O33" s="85">
        <v>3.428571428571428E-4</v>
      </c>
      <c r="P33" s="85">
        <v>2.6666666666666668E-4</v>
      </c>
    </row>
    <row r="34" spans="1:16">
      <c r="A34" s="3" t="s">
        <v>270</v>
      </c>
      <c r="B34" s="86">
        <v>5.0476190476190477E-4</v>
      </c>
      <c r="C34" s="86">
        <v>8.8571428571428568E-4</v>
      </c>
      <c r="D34" s="86">
        <v>4.1428571428571426E-4</v>
      </c>
      <c r="E34" s="86">
        <v>6.333333333333333E-4</v>
      </c>
      <c r="F34" s="86">
        <v>6.2857142857142853E-4</v>
      </c>
      <c r="G34" s="86">
        <v>3.6190476190476191E-4</v>
      </c>
      <c r="H34" s="86">
        <v>3.6190476190476191E-4</v>
      </c>
      <c r="I34" s="86">
        <v>5.0000000000000001E-4</v>
      </c>
      <c r="J34" s="86">
        <v>5.142857142857143E-4</v>
      </c>
      <c r="K34" s="86">
        <v>4.0476190476190473E-4</v>
      </c>
      <c r="L34" s="86">
        <v>5.666666666666666E-4</v>
      </c>
      <c r="M34" s="86">
        <v>3.8571428571428573E-4</v>
      </c>
      <c r="N34" s="86">
        <v>3.5714285714285714E-4</v>
      </c>
      <c r="O34" s="86">
        <v>2.0476190476190475E-4</v>
      </c>
      <c r="P34" s="86">
        <v>1.4761904761904763E-4</v>
      </c>
    </row>
    <row r="35" spans="1:16">
      <c r="A35" s="3" t="s">
        <v>120</v>
      </c>
      <c r="B35" s="86">
        <v>3.5238095238095232E-4</v>
      </c>
      <c r="C35" s="86">
        <v>4.3809523809523808E-4</v>
      </c>
      <c r="D35" s="86">
        <v>3.1428571428571427E-4</v>
      </c>
      <c r="E35" s="86">
        <v>3.5238095238095232E-4</v>
      </c>
      <c r="F35" s="86">
        <v>4.1904761904761908E-4</v>
      </c>
      <c r="G35" s="86">
        <v>2.5238095238095239E-4</v>
      </c>
      <c r="H35" s="86">
        <v>2.9523809523809526E-4</v>
      </c>
      <c r="I35" s="86">
        <v>2.9999999999999997E-4</v>
      </c>
      <c r="J35" s="86">
        <v>2.9523809523809526E-4</v>
      </c>
      <c r="K35" s="86">
        <v>1.6666666666666666E-4</v>
      </c>
      <c r="L35" s="86">
        <v>4.0476190476190473E-4</v>
      </c>
      <c r="M35" s="86">
        <v>2.9047619047619045E-4</v>
      </c>
      <c r="N35" s="86">
        <v>2.1904761904761904E-4</v>
      </c>
      <c r="O35" s="86">
        <v>1.3333333333333334E-4</v>
      </c>
      <c r="P35" s="86">
        <v>1.6666666666666666E-4</v>
      </c>
    </row>
    <row r="36" spans="1:16" s="239" customFormat="1"/>
    <row r="37" spans="1:16" s="239" customFormat="1"/>
    <row r="38" spans="1:16" s="239" customFormat="1"/>
    <row r="39" spans="1:16" s="239" customFormat="1"/>
    <row r="40" spans="1:16" s="239" customFormat="1"/>
    <row r="41" spans="1:16" s="239" customFormat="1"/>
    <row r="42" spans="1:16" s="239" customFormat="1"/>
    <row r="43" spans="1:16" s="239" customFormat="1"/>
    <row r="44" spans="1:16" s="239" customFormat="1"/>
    <row r="45" spans="1:16" s="239" customFormat="1"/>
    <row r="46" spans="1:16" s="239" customFormat="1"/>
    <row r="47" spans="1:16" s="239" customFormat="1"/>
    <row r="48" spans="1:16" s="239" customFormat="1"/>
    <row r="49" s="239" customFormat="1"/>
    <row r="50" s="239" customFormat="1"/>
    <row r="51" s="239" customFormat="1"/>
    <row r="52" s="239" customFormat="1"/>
    <row r="53" s="239" customFormat="1"/>
    <row r="54" s="239" customFormat="1"/>
    <row r="55" s="239" customFormat="1"/>
    <row r="56" s="239" customFormat="1"/>
    <row r="57" s="239" customFormat="1"/>
    <row r="58" s="239" customFormat="1"/>
    <row r="59" s="239" customFormat="1"/>
    <row r="60" s="239" customFormat="1"/>
    <row r="61" s="239" customFormat="1"/>
    <row r="62" s="239" customFormat="1"/>
    <row r="63" s="239" customFormat="1"/>
    <row r="64" s="239" customFormat="1"/>
    <row r="65" s="239" customFormat="1"/>
    <row r="66" s="239" customFormat="1"/>
    <row r="67" s="239" customFormat="1"/>
    <row r="68" s="239" customFormat="1"/>
    <row r="69" s="239" customFormat="1"/>
    <row r="70" s="239" customFormat="1"/>
    <row r="71" s="239" customFormat="1"/>
    <row r="72" s="239" customFormat="1"/>
    <row r="73" s="239" customFormat="1"/>
    <row r="74" s="239" customFormat="1"/>
    <row r="75" s="239" customFormat="1"/>
    <row r="76" s="239" customFormat="1"/>
    <row r="77" s="239" customFormat="1"/>
    <row r="78" s="239" customFormat="1"/>
    <row r="79" s="239" customFormat="1"/>
    <row r="80" s="239" customFormat="1"/>
    <row r="81" s="239" customFormat="1"/>
    <row r="82" s="239" customFormat="1"/>
    <row r="83" s="239" customFormat="1"/>
    <row r="84" s="239" customFormat="1"/>
    <row r="85" s="239" customFormat="1"/>
    <row r="86" s="239" customFormat="1"/>
    <row r="87" s="239" customFormat="1"/>
    <row r="88" s="239" customFormat="1"/>
    <row r="89" s="239" customFormat="1"/>
    <row r="90" s="239" customFormat="1"/>
    <row r="91" s="239" customFormat="1"/>
    <row r="92" s="239" customFormat="1"/>
    <row r="93" s="239" customFormat="1"/>
    <row r="94" s="239" customFormat="1"/>
    <row r="95" s="239" customFormat="1"/>
    <row r="96" s="239" customFormat="1"/>
    <row r="97" s="239" customFormat="1"/>
    <row r="98" s="239" customFormat="1"/>
    <row r="99" s="239" customFormat="1"/>
    <row r="100" s="239" customFormat="1"/>
    <row r="101" s="239" customFormat="1"/>
    <row r="102" s="239" customFormat="1"/>
    <row r="103" s="239" customFormat="1"/>
    <row r="104" s="239" customFormat="1"/>
    <row r="105" s="239" customFormat="1"/>
    <row r="106" s="239" customFormat="1"/>
    <row r="107" s="239" customFormat="1"/>
    <row r="108" s="239" customFormat="1"/>
    <row r="109" s="239" customFormat="1"/>
    <row r="110" s="239" customFormat="1"/>
    <row r="111" s="239" customFormat="1"/>
    <row r="112" s="239" customFormat="1"/>
    <row r="113" s="239" customFormat="1"/>
    <row r="114" s="239" customFormat="1"/>
    <row r="115" s="239" customFormat="1"/>
    <row r="116" s="239" customFormat="1"/>
    <row r="117" s="239" customFormat="1"/>
    <row r="118" s="239" customFormat="1"/>
    <row r="119" s="239" customFormat="1"/>
    <row r="120" s="239" customFormat="1"/>
    <row r="121" s="239" customFormat="1"/>
    <row r="122" s="239" customFormat="1"/>
    <row r="123" s="239" customFormat="1"/>
    <row r="124" s="239" customFormat="1"/>
    <row r="125" s="239" customFormat="1"/>
    <row r="126" s="239" customFormat="1"/>
    <row r="127" s="239" customFormat="1"/>
    <row r="128" s="239" customFormat="1"/>
    <row r="129" s="239" customFormat="1"/>
    <row r="130" s="239" customFormat="1"/>
    <row r="131" s="239" customFormat="1"/>
    <row r="132" s="239" customFormat="1"/>
    <row r="133" s="239" customFormat="1"/>
    <row r="134" s="239" customFormat="1"/>
    <row r="135" s="239" customFormat="1"/>
    <row r="136" s="239" customFormat="1"/>
    <row r="137" s="239" customFormat="1"/>
    <row r="138" s="239" customFormat="1"/>
    <row r="139" s="239" customFormat="1"/>
    <row r="140" s="239" customFormat="1"/>
    <row r="141" s="239" customFormat="1"/>
    <row r="142" s="239" customFormat="1"/>
    <row r="143" s="239" customFormat="1"/>
    <row r="144" s="239" customFormat="1"/>
    <row r="145" s="239" customFormat="1"/>
    <row r="146" s="239" customFormat="1"/>
    <row r="147" s="239" customFormat="1"/>
    <row r="148" s="239" customFormat="1"/>
    <row r="149" s="239" customFormat="1"/>
    <row r="150" s="239" customFormat="1"/>
    <row r="151" s="239" customFormat="1"/>
    <row r="152" s="239" customFormat="1"/>
    <row r="153" s="239" customFormat="1"/>
    <row r="154" s="239" customFormat="1"/>
    <row r="155" s="239" customFormat="1"/>
    <row r="156" s="239" customFormat="1"/>
    <row r="157" s="239" customFormat="1"/>
    <row r="158" s="239" customFormat="1"/>
    <row r="159" s="239" customFormat="1"/>
    <row r="160" s="239" customFormat="1"/>
    <row r="161" s="239" customFormat="1"/>
    <row r="162" s="239" customFormat="1"/>
    <row r="163" s="239" customFormat="1"/>
    <row r="164" s="239" customFormat="1"/>
    <row r="165" s="239" customFormat="1"/>
    <row r="166" s="239" customFormat="1"/>
    <row r="167" s="239" customFormat="1"/>
    <row r="168" s="239" customFormat="1"/>
    <row r="169" s="239" customFormat="1"/>
    <row r="170" s="239" customFormat="1"/>
    <row r="171" s="239" customFormat="1"/>
    <row r="172" s="239" customFormat="1"/>
    <row r="173" s="239" customFormat="1"/>
    <row r="174" s="239" customFormat="1"/>
    <row r="175" s="239" customFormat="1"/>
    <row r="176" s="239" customFormat="1"/>
    <row r="177" s="239" customFormat="1"/>
    <row r="178" s="239" customFormat="1"/>
    <row r="179" s="239" customFormat="1"/>
    <row r="180" s="239" customFormat="1"/>
    <row r="181" s="239" customFormat="1"/>
    <row r="182" s="239" customFormat="1"/>
    <row r="183" s="239" customFormat="1"/>
    <row r="184" s="239" customFormat="1"/>
    <row r="185" s="239" customFormat="1"/>
    <row r="186" s="239" customFormat="1"/>
    <row r="187" s="239" customFormat="1"/>
    <row r="188" s="239" customFormat="1"/>
    <row r="189" s="239" customFormat="1"/>
    <row r="190" s="239" customFormat="1"/>
    <row r="191" s="239" customFormat="1"/>
    <row r="192" s="239" customFormat="1"/>
    <row r="193" s="239" customFormat="1"/>
    <row r="194" s="239" customFormat="1"/>
    <row r="195" s="239" customFormat="1"/>
    <row r="196" s="239" customFormat="1"/>
    <row r="197" s="239" customFormat="1"/>
    <row r="198" s="239" customFormat="1"/>
    <row r="199" s="239" customFormat="1"/>
    <row r="200" s="239" customFormat="1"/>
    <row r="201" s="239" customFormat="1"/>
    <row r="202" s="239" customFormat="1"/>
    <row r="203" s="239" customFormat="1"/>
    <row r="204" s="239" customFormat="1"/>
    <row r="205" s="239" customFormat="1"/>
    <row r="206" s="239" customFormat="1"/>
    <row r="207" s="239" customFormat="1"/>
    <row r="208" s="239" customFormat="1"/>
    <row r="209" s="239" customFormat="1"/>
    <row r="210" s="239" customFormat="1"/>
    <row r="211" s="239" customFormat="1"/>
    <row r="212" s="239" customFormat="1"/>
    <row r="213" s="239" customFormat="1"/>
    <row r="214" s="239" customFormat="1"/>
    <row r="215" s="239" customFormat="1"/>
    <row r="216" s="239" customFormat="1"/>
    <row r="217" s="239" customFormat="1"/>
    <row r="218" s="239" customFormat="1"/>
    <row r="219" s="239" customFormat="1"/>
    <row r="220" s="239" customFormat="1"/>
    <row r="221" s="239" customFormat="1"/>
    <row r="222" s="239" customFormat="1"/>
    <row r="223" s="239" customFormat="1"/>
    <row r="224" s="239" customFormat="1"/>
    <row r="225" s="239" customFormat="1"/>
    <row r="226" s="239" customFormat="1"/>
    <row r="227" s="239" customFormat="1"/>
    <row r="228" s="239" customFormat="1"/>
    <row r="229" s="239" customFormat="1"/>
    <row r="230" s="239" customFormat="1"/>
    <row r="231" s="239" customFormat="1"/>
    <row r="232" s="239" customFormat="1"/>
    <row r="233" s="239" customFormat="1"/>
    <row r="234" s="239" customFormat="1"/>
    <row r="235" s="239" customFormat="1"/>
    <row r="236" s="239" customFormat="1"/>
    <row r="237" s="239" customFormat="1"/>
    <row r="238" s="239" customFormat="1"/>
    <row r="239" s="239" customFormat="1"/>
    <row r="240" s="239" customFormat="1"/>
    <row r="241" s="239" customFormat="1"/>
    <row r="242" s="239" customFormat="1"/>
    <row r="243" s="239" customFormat="1"/>
    <row r="244" s="239" customFormat="1"/>
    <row r="245" s="239" customFormat="1"/>
    <row r="246" s="239" customFormat="1"/>
    <row r="247" s="239" customFormat="1"/>
    <row r="248" s="239" customFormat="1"/>
    <row r="249" s="239" customFormat="1"/>
    <row r="250" s="239" customFormat="1"/>
    <row r="251" s="239" customFormat="1"/>
    <row r="252" s="239" customFormat="1"/>
    <row r="253" s="239" customFormat="1"/>
    <row r="254" s="239" customFormat="1"/>
    <row r="255" s="239" customFormat="1"/>
    <row r="256" s="239" customFormat="1"/>
    <row r="257" s="239" customFormat="1"/>
    <row r="258" s="239" customFormat="1"/>
    <row r="259" s="239" customFormat="1"/>
    <row r="260" s="239" customFormat="1"/>
    <row r="261" s="239" customFormat="1"/>
    <row r="262" s="239" customFormat="1"/>
    <row r="263" s="239" customFormat="1"/>
    <row r="264" s="239" customFormat="1"/>
    <row r="265" s="239" customFormat="1"/>
    <row r="266" s="239" customFormat="1"/>
    <row r="267" s="239" customFormat="1"/>
    <row r="268" s="239" customFormat="1"/>
    <row r="269" s="239" customFormat="1"/>
    <row r="270" s="239" customFormat="1"/>
    <row r="271" s="239" customFormat="1"/>
    <row r="272" s="239" customFormat="1"/>
    <row r="273" s="239" customFormat="1"/>
    <row r="274" s="239" customFormat="1"/>
    <row r="275" s="239" customFormat="1"/>
    <row r="276" s="239" customFormat="1"/>
    <row r="277" s="239" customFormat="1"/>
    <row r="278" s="239" customFormat="1"/>
    <row r="279" s="239" customFormat="1"/>
    <row r="280" s="239" customFormat="1"/>
    <row r="281" s="239" customFormat="1"/>
    <row r="282" s="239" customFormat="1"/>
    <row r="283" s="239" customFormat="1"/>
    <row r="284" s="239" customFormat="1"/>
    <row r="285" s="239" customFormat="1"/>
    <row r="286" s="239" customFormat="1"/>
    <row r="287" s="239" customFormat="1"/>
    <row r="288" s="239" customFormat="1"/>
    <row r="289" s="239" customFormat="1"/>
    <row r="290" s="239" customFormat="1"/>
    <row r="291" s="239" customFormat="1"/>
    <row r="292" s="239" customFormat="1"/>
    <row r="293" s="239" customFormat="1"/>
    <row r="294" s="239" customFormat="1"/>
    <row r="295" s="239" customFormat="1"/>
    <row r="296" s="239" customFormat="1"/>
    <row r="297" s="239" customFormat="1"/>
    <row r="298" s="239" customFormat="1"/>
    <row r="299" s="239" customFormat="1"/>
    <row r="300" s="239" customFormat="1"/>
    <row r="301" s="239" customFormat="1"/>
    <row r="302" s="239" customFormat="1"/>
    <row r="303" s="239" customFormat="1"/>
    <row r="304" s="239" customFormat="1"/>
    <row r="305" s="239" customFormat="1"/>
    <row r="306" s="239" customFormat="1"/>
    <row r="307" s="239" customFormat="1"/>
    <row r="308" s="239" customFormat="1"/>
    <row r="309" s="239" customFormat="1"/>
    <row r="310" s="239" customFormat="1"/>
    <row r="311" s="239" customFormat="1"/>
    <row r="312" s="239" customFormat="1"/>
    <row r="313" s="239" customFormat="1"/>
    <row r="314" s="239" customFormat="1"/>
    <row r="315" s="239" customFormat="1"/>
    <row r="316" s="239" customFormat="1"/>
    <row r="317" s="239" customFormat="1"/>
    <row r="318" s="239" customFormat="1"/>
    <row r="319" s="239" customFormat="1"/>
    <row r="320" s="239" customFormat="1"/>
    <row r="321" s="239" customFormat="1"/>
    <row r="322" s="239" customFormat="1"/>
    <row r="323" s="239" customFormat="1"/>
    <row r="324" s="239" customFormat="1"/>
    <row r="325" s="239" customFormat="1"/>
    <row r="326" s="239" customFormat="1"/>
    <row r="327" s="239" customFormat="1"/>
    <row r="328" s="239" customFormat="1"/>
    <row r="329" s="239" customFormat="1"/>
    <row r="330" s="239" customFormat="1"/>
    <row r="331" s="239" customFormat="1"/>
    <row r="332" s="239" customFormat="1"/>
    <row r="333" s="239" customFormat="1"/>
    <row r="334" s="239" customFormat="1"/>
    <row r="335" s="239" customFormat="1"/>
    <row r="336" s="239" customFormat="1"/>
    <row r="337" s="239" customFormat="1"/>
    <row r="338" s="239" customFormat="1"/>
    <row r="339" s="239" customFormat="1"/>
    <row r="340" s="239" customFormat="1"/>
    <row r="341" s="239" customFormat="1"/>
    <row r="342" s="239" customFormat="1"/>
    <row r="343" s="239" customFormat="1"/>
    <row r="344" s="239" customFormat="1"/>
    <row r="345" s="239" customFormat="1"/>
    <row r="346" s="239" customFormat="1"/>
  </sheetData>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dimension ref="A1:CG270"/>
  <sheetViews>
    <sheetView showGridLines="0" workbookViewId="0">
      <selection activeCell="K23" sqref="K23"/>
    </sheetView>
  </sheetViews>
  <sheetFormatPr defaultRowHeight="13.8"/>
  <cols>
    <col min="1" max="1" width="6.88671875" style="79" customWidth="1"/>
    <col min="2" max="2" width="9" style="79" customWidth="1"/>
    <col min="3" max="14" width="8.88671875" style="79"/>
    <col min="15" max="15" width="10.88671875" style="79" customWidth="1"/>
    <col min="16" max="85" width="9.109375" style="860"/>
    <col min="86" max="16384" width="8.88671875" style="79"/>
  </cols>
  <sheetData>
    <row r="1" spans="1:2">
      <c r="A1" s="859" t="s">
        <v>333</v>
      </c>
    </row>
    <row r="3" spans="1:2">
      <c r="A3" s="79" t="s">
        <v>531</v>
      </c>
    </row>
    <row r="4" spans="1:2">
      <c r="B4" s="79">
        <v>-290</v>
      </c>
    </row>
    <row r="6" spans="1:2">
      <c r="B6" s="861" t="s">
        <v>524</v>
      </c>
    </row>
    <row r="7" spans="1:2">
      <c r="B7" s="861" t="s">
        <v>525</v>
      </c>
    </row>
    <row r="8" spans="1:2">
      <c r="B8" s="861"/>
    </row>
    <row r="9" spans="1:2">
      <c r="A9" s="80" t="s">
        <v>527</v>
      </c>
    </row>
    <row r="10" spans="1:2" ht="17.399999999999999" customHeight="1">
      <c r="A10" s="80" t="s">
        <v>336</v>
      </c>
    </row>
    <row r="11" spans="1:2">
      <c r="A11" s="80"/>
    </row>
    <row r="12" spans="1:2">
      <c r="A12" s="80" t="s">
        <v>532</v>
      </c>
    </row>
    <row r="13" spans="1:2">
      <c r="A13" s="81" t="s">
        <v>337</v>
      </c>
    </row>
    <row r="14" spans="1:2">
      <c r="A14" s="80"/>
    </row>
    <row r="15" spans="1:2">
      <c r="A15" s="80" t="s">
        <v>528</v>
      </c>
    </row>
    <row r="16" spans="1:2">
      <c r="A16" s="80" t="s">
        <v>338</v>
      </c>
    </row>
    <row r="17" spans="1:1">
      <c r="A17" s="80"/>
    </row>
    <row r="18" spans="1:1">
      <c r="A18" s="80" t="s">
        <v>339</v>
      </c>
    </row>
    <row r="19" spans="1:1">
      <c r="A19" s="80" t="s">
        <v>340</v>
      </c>
    </row>
    <row r="20" spans="1:1">
      <c r="A20" s="80"/>
    </row>
    <row r="21" spans="1:1">
      <c r="A21" s="80" t="s">
        <v>341</v>
      </c>
    </row>
    <row r="22" spans="1:1">
      <c r="A22" s="80" t="s">
        <v>342</v>
      </c>
    </row>
    <row r="23" spans="1:1">
      <c r="A23" s="80"/>
    </row>
    <row r="24" spans="1:1">
      <c r="A24" s="80" t="s">
        <v>343</v>
      </c>
    </row>
    <row r="25" spans="1:1">
      <c r="A25" s="80" t="s">
        <v>344</v>
      </c>
    </row>
    <row r="26" spans="1:1">
      <c r="A26" s="80"/>
    </row>
    <row r="27" spans="1:1">
      <c r="A27" s="80" t="s">
        <v>529</v>
      </c>
    </row>
    <row r="28" spans="1:1">
      <c r="A28" s="80"/>
    </row>
    <row r="29" spans="1:1">
      <c r="A29" s="80" t="s">
        <v>345</v>
      </c>
    </row>
    <row r="30" spans="1:1">
      <c r="A30" s="80" t="s">
        <v>346</v>
      </c>
    </row>
    <row r="31" spans="1:1">
      <c r="A31" s="80"/>
    </row>
    <row r="32" spans="1:1">
      <c r="A32" s="80" t="s">
        <v>530</v>
      </c>
    </row>
    <row r="33" spans="1:1">
      <c r="A33" s="79" t="s">
        <v>347</v>
      </c>
    </row>
    <row r="34" spans="1:1">
      <c r="A34" s="80"/>
    </row>
    <row r="35" spans="1:1" s="860" customFormat="1"/>
    <row r="36" spans="1:1" s="860" customFormat="1"/>
    <row r="37" spans="1:1" s="860" customFormat="1"/>
    <row r="38" spans="1:1" s="860" customFormat="1"/>
    <row r="39" spans="1:1" s="860" customFormat="1"/>
    <row r="40" spans="1:1" s="860" customFormat="1"/>
    <row r="41" spans="1:1" s="860" customFormat="1"/>
    <row r="42" spans="1:1" s="860" customFormat="1"/>
    <row r="43" spans="1:1" s="860" customFormat="1"/>
    <row r="44" spans="1:1" s="860" customFormat="1"/>
    <row r="45" spans="1:1" s="860" customFormat="1"/>
    <row r="46" spans="1:1" s="860" customFormat="1"/>
    <row r="47" spans="1:1" s="860" customFormat="1"/>
    <row r="48" spans="1:1" s="860" customFormat="1"/>
    <row r="49" s="860" customFormat="1"/>
    <row r="50" s="860" customFormat="1"/>
    <row r="51" s="860" customFormat="1"/>
    <row r="52" s="860" customFormat="1"/>
    <row r="53" s="860" customFormat="1"/>
    <row r="54" s="860" customFormat="1"/>
    <row r="55" s="860" customFormat="1"/>
    <row r="56" s="860" customFormat="1"/>
    <row r="57" s="860" customFormat="1"/>
    <row r="58" s="860" customFormat="1"/>
    <row r="59" s="860" customFormat="1"/>
    <row r="60" s="860" customFormat="1"/>
    <row r="61" s="860" customFormat="1"/>
    <row r="62" s="860" customFormat="1"/>
    <row r="63" s="860" customFormat="1"/>
    <row r="64" s="860" customFormat="1"/>
    <row r="65" s="860" customFormat="1"/>
    <row r="66" s="860" customFormat="1"/>
    <row r="67" s="860" customFormat="1"/>
    <row r="68" s="860" customFormat="1"/>
    <row r="69" s="860" customFormat="1"/>
    <row r="70" s="860" customFormat="1"/>
    <row r="71" s="860" customFormat="1"/>
    <row r="72" s="860" customFormat="1"/>
    <row r="73" s="860" customFormat="1"/>
    <row r="74" s="860" customFormat="1"/>
    <row r="75" s="860" customFormat="1"/>
    <row r="76" s="860" customFormat="1"/>
    <row r="77" s="860" customFormat="1"/>
    <row r="78" s="860" customFormat="1"/>
    <row r="79" s="860" customFormat="1"/>
    <row r="80" s="860" customFormat="1"/>
    <row r="81" s="860" customFormat="1"/>
    <row r="82" s="860" customFormat="1"/>
    <row r="83" s="860" customFormat="1"/>
    <row r="84" s="860" customFormat="1"/>
    <row r="85" s="860" customFormat="1"/>
    <row r="86" s="860" customFormat="1"/>
    <row r="87" s="860" customFormat="1"/>
    <row r="88" s="860" customFormat="1"/>
    <row r="89" s="860" customFormat="1"/>
    <row r="90" s="860" customFormat="1"/>
    <row r="91" s="860" customFormat="1"/>
    <row r="92" s="860" customFormat="1"/>
    <row r="93" s="860" customFormat="1"/>
    <row r="94" s="860" customFormat="1"/>
    <row r="95" s="860" customFormat="1"/>
    <row r="96" s="860" customFormat="1"/>
    <row r="97" s="860" customFormat="1"/>
    <row r="98" s="860" customFormat="1"/>
    <row r="99" s="860" customFormat="1"/>
    <row r="100" s="860" customFormat="1"/>
    <row r="101" s="860" customFormat="1"/>
    <row r="102" s="860" customFormat="1"/>
    <row r="103" s="860" customFormat="1"/>
    <row r="104" s="860" customFormat="1"/>
    <row r="105" s="860" customFormat="1"/>
    <row r="106" s="860" customFormat="1"/>
    <row r="107" s="860" customFormat="1"/>
    <row r="108" s="860" customFormat="1"/>
    <row r="109" s="860" customFormat="1"/>
    <row r="110" s="860" customFormat="1"/>
    <row r="111" s="860" customFormat="1"/>
    <row r="112" s="860" customFormat="1"/>
    <row r="113" s="860" customFormat="1"/>
    <row r="114" s="860" customFormat="1"/>
    <row r="115" s="860" customFormat="1"/>
    <row r="116" s="860" customFormat="1"/>
    <row r="117" s="860" customFormat="1"/>
    <row r="118" s="860" customFormat="1"/>
    <row r="119" s="860" customFormat="1"/>
    <row r="120" s="860" customFormat="1"/>
    <row r="121" s="860" customFormat="1"/>
    <row r="122" s="860" customFormat="1"/>
    <row r="123" s="860" customFormat="1"/>
    <row r="124" s="860" customFormat="1"/>
    <row r="125" s="860" customFormat="1"/>
    <row r="126" s="860" customFormat="1"/>
    <row r="127" s="860" customFormat="1"/>
    <row r="128" s="860" customFormat="1"/>
    <row r="129" s="860" customFormat="1"/>
    <row r="130" s="860" customFormat="1"/>
    <row r="131" s="860" customFormat="1"/>
    <row r="132" s="860" customFormat="1"/>
    <row r="133" s="860" customFormat="1"/>
    <row r="134" s="860" customFormat="1"/>
    <row r="135" s="860" customFormat="1"/>
    <row r="136" s="860" customFormat="1"/>
    <row r="137" s="860" customFormat="1"/>
    <row r="138" s="860" customFormat="1"/>
    <row r="139" s="860" customFormat="1"/>
    <row r="140" s="860" customFormat="1"/>
    <row r="141" s="860" customFormat="1"/>
    <row r="142" s="860" customFormat="1"/>
    <row r="143" s="860" customFormat="1"/>
    <row r="144" s="860" customFormat="1"/>
    <row r="145" s="860" customFormat="1"/>
    <row r="146" s="860" customFormat="1"/>
    <row r="147" s="860" customFormat="1"/>
    <row r="148" s="860" customFormat="1"/>
    <row r="149" s="860" customFormat="1"/>
    <row r="150" s="860" customFormat="1"/>
    <row r="151" s="860" customFormat="1"/>
    <row r="152" s="860" customFormat="1"/>
    <row r="153" s="860" customFormat="1"/>
    <row r="154" s="860" customFormat="1"/>
    <row r="155" s="860" customFormat="1"/>
    <row r="156" s="860" customFormat="1"/>
    <row r="157" s="860" customFormat="1"/>
    <row r="158" s="860" customFormat="1"/>
    <row r="159" s="860" customFormat="1"/>
    <row r="160" s="860" customFormat="1"/>
    <row r="161" s="860" customFormat="1"/>
    <row r="162" s="860" customFormat="1"/>
    <row r="163" s="860" customFormat="1"/>
    <row r="164" s="860" customFormat="1"/>
    <row r="165" s="860" customFormat="1"/>
    <row r="166" s="860" customFormat="1"/>
    <row r="167" s="860" customFormat="1"/>
    <row r="168" s="860" customFormat="1"/>
    <row r="169" s="860" customFormat="1"/>
    <row r="170" s="860" customFormat="1"/>
    <row r="171" s="860" customFormat="1"/>
    <row r="172" s="860" customFormat="1"/>
    <row r="173" s="860" customFormat="1"/>
    <row r="174" s="860" customFormat="1"/>
    <row r="175" s="860" customFormat="1"/>
    <row r="176" s="860" customFormat="1"/>
    <row r="177" s="860" customFormat="1"/>
    <row r="178" s="860" customFormat="1"/>
    <row r="179" s="860" customFormat="1"/>
    <row r="180" s="860" customFormat="1"/>
    <row r="181" s="860" customFormat="1"/>
    <row r="182" s="860" customFormat="1"/>
    <row r="183" s="860" customFormat="1"/>
    <row r="184" s="860" customFormat="1"/>
    <row r="185" s="860" customFormat="1"/>
    <row r="186" s="860" customFormat="1"/>
    <row r="187" s="860" customFormat="1"/>
    <row r="188" s="860" customFormat="1"/>
    <row r="189" s="860" customFormat="1"/>
    <row r="190" s="860" customFormat="1"/>
    <row r="191" s="860" customFormat="1"/>
    <row r="192" s="860" customFormat="1"/>
    <row r="193" s="860" customFormat="1"/>
    <row r="194" s="860" customFormat="1"/>
    <row r="195" s="860" customFormat="1"/>
    <row r="196" s="860" customFormat="1"/>
    <row r="197" s="860" customFormat="1"/>
    <row r="198" s="860" customFormat="1"/>
    <row r="199" s="860" customFormat="1"/>
    <row r="200" s="860" customFormat="1"/>
    <row r="201" s="860" customFormat="1"/>
    <row r="202" s="860" customFormat="1"/>
    <row r="203" s="860" customFormat="1"/>
    <row r="204" s="860" customFormat="1"/>
    <row r="205" s="860" customFormat="1"/>
    <row r="206" s="860" customFormat="1"/>
    <row r="207" s="860" customFormat="1"/>
    <row r="208" s="860" customFormat="1"/>
    <row r="209" s="860" customFormat="1"/>
    <row r="210" s="860" customFormat="1"/>
    <row r="211" s="860" customFormat="1"/>
    <row r="212" s="860" customFormat="1"/>
    <row r="213" s="860" customFormat="1"/>
    <row r="214" s="860" customFormat="1"/>
    <row r="215" s="860" customFormat="1"/>
    <row r="216" s="860" customFormat="1"/>
    <row r="217" s="860" customFormat="1"/>
    <row r="218" s="860" customFormat="1"/>
    <row r="219" s="860" customFormat="1"/>
    <row r="220" s="860" customFormat="1"/>
    <row r="221" s="860" customFormat="1"/>
    <row r="222" s="860" customFormat="1"/>
    <row r="223" s="860" customFormat="1"/>
    <row r="224" s="860" customFormat="1"/>
    <row r="225" s="860" customFormat="1"/>
    <row r="226" s="860" customFormat="1"/>
    <row r="227" s="860" customFormat="1"/>
    <row r="228" s="860" customFormat="1"/>
    <row r="229" s="860" customFormat="1"/>
    <row r="230" s="860" customFormat="1"/>
    <row r="231" s="860" customFormat="1"/>
    <row r="232" s="860" customFormat="1"/>
    <row r="233" s="860" customFormat="1"/>
    <row r="234" s="860" customFormat="1"/>
    <row r="235" s="860" customFormat="1"/>
    <row r="236" s="860" customFormat="1"/>
    <row r="237" s="860" customFormat="1"/>
    <row r="238" s="860" customFormat="1"/>
    <row r="239" s="860" customFormat="1"/>
    <row r="240" s="860" customFormat="1"/>
    <row r="241" s="860" customFormat="1"/>
    <row r="242" s="860" customFormat="1"/>
    <row r="243" s="860" customFormat="1"/>
    <row r="244" s="860" customFormat="1"/>
    <row r="245" s="860" customFormat="1"/>
    <row r="246" s="860" customFormat="1"/>
    <row r="247" s="860" customFormat="1"/>
    <row r="248" s="860" customFormat="1"/>
    <row r="249" s="860" customFormat="1"/>
    <row r="250" s="860" customFormat="1"/>
    <row r="251" s="860" customFormat="1"/>
    <row r="252" s="860" customFormat="1"/>
    <row r="253" s="860" customFormat="1"/>
    <row r="254" s="860" customFormat="1"/>
    <row r="255" s="860" customFormat="1"/>
    <row r="256" s="860" customFormat="1"/>
    <row r="257" s="860" customFormat="1"/>
    <row r="258" s="860" customFormat="1"/>
    <row r="259" s="860" customFormat="1"/>
    <row r="260" s="860" customFormat="1"/>
    <row r="261" s="860" customFormat="1"/>
    <row r="262" s="860" customFormat="1"/>
    <row r="263" s="860" customFormat="1"/>
    <row r="264" s="860" customFormat="1"/>
    <row r="265" s="860" customFormat="1"/>
    <row r="266" s="860" customFormat="1"/>
    <row r="267" s="860" customFormat="1"/>
    <row r="268" s="860" customFormat="1"/>
    <row r="269" s="860" customFormat="1"/>
    <row r="270" s="860" customFormat="1"/>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M1"/>
  <sheetViews>
    <sheetView zoomScaleNormal="100" workbookViewId="0">
      <selection activeCell="G44" sqref="G44"/>
    </sheetView>
  </sheetViews>
  <sheetFormatPr defaultColWidth="9.109375" defaultRowHeight="14.4"/>
  <cols>
    <col min="1" max="16384" width="9.109375" style="765"/>
  </cols>
  <sheetData>
    <row r="1" spans="1:13" ht="18">
      <c r="A1" s="739" t="s">
        <v>571</v>
      </c>
      <c r="B1" s="738"/>
      <c r="C1" s="738"/>
      <c r="D1" s="738"/>
      <c r="E1" s="738"/>
      <c r="F1" s="738"/>
      <c r="G1" s="738"/>
      <c r="H1" s="738"/>
      <c r="I1" s="738"/>
      <c r="J1" s="738"/>
      <c r="K1" s="738"/>
      <c r="L1" s="738"/>
      <c r="M1" s="738"/>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tabColor rgb="FFFFFF00"/>
  </sheetPr>
  <dimension ref="A1:CM483"/>
  <sheetViews>
    <sheetView showGridLines="0" zoomScale="85" zoomScaleNormal="85" workbookViewId="0">
      <selection activeCell="C19" sqref="C19"/>
    </sheetView>
  </sheetViews>
  <sheetFormatPr defaultRowHeight="14.4"/>
  <cols>
    <col min="1" max="1" width="26.44140625" customWidth="1"/>
    <col min="2" max="2" width="19.88671875" style="90" customWidth="1"/>
    <col min="3" max="3" width="13.109375" style="90" customWidth="1"/>
    <col min="4" max="4" width="5" customWidth="1"/>
    <col min="5" max="5" width="13.88671875" style="101" customWidth="1"/>
    <col min="6" max="6" width="27.6640625" style="101" customWidth="1"/>
    <col min="7" max="74" width="9.109375" style="239"/>
  </cols>
  <sheetData>
    <row r="1" spans="1:74" ht="18">
      <c r="A1" s="739" t="s">
        <v>572</v>
      </c>
    </row>
    <row r="2" spans="1:74">
      <c r="A2" s="18"/>
    </row>
    <row r="3" spans="1:74">
      <c r="A3" s="492" t="s">
        <v>572</v>
      </c>
      <c r="B3" s="494"/>
      <c r="C3" s="495"/>
      <c r="E3" s="493" t="s">
        <v>618</v>
      </c>
      <c r="F3" s="496"/>
    </row>
    <row r="4" spans="1:74">
      <c r="A4" s="804" t="s">
        <v>573</v>
      </c>
      <c r="B4" s="805"/>
      <c r="C4" s="805"/>
      <c r="E4" s="242" t="s">
        <v>162</v>
      </c>
      <c r="F4" s="246" t="s">
        <v>619</v>
      </c>
    </row>
    <row r="5" spans="1:74" ht="28.8">
      <c r="A5" s="234" t="s">
        <v>574</v>
      </c>
      <c r="B5" s="806"/>
      <c r="C5" s="873" t="s">
        <v>636</v>
      </c>
      <c r="E5" s="242" t="s">
        <v>163</v>
      </c>
      <c r="F5" s="246" t="s">
        <v>620</v>
      </c>
    </row>
    <row r="6" spans="1:74">
      <c r="A6" s="234" t="s">
        <v>575</v>
      </c>
      <c r="B6" s="806"/>
      <c r="C6" s="874" t="s">
        <v>637</v>
      </c>
      <c r="E6" s="243" t="s">
        <v>24</v>
      </c>
      <c r="F6" s="246" t="s">
        <v>621</v>
      </c>
    </row>
    <row r="7" spans="1:74" ht="29.25" customHeight="1">
      <c r="A7" s="234" t="s">
        <v>576</v>
      </c>
      <c r="B7" s="807"/>
      <c r="C7" s="874"/>
      <c r="E7" s="243" t="s">
        <v>188</v>
      </c>
      <c r="F7" s="247" t="s">
        <v>622</v>
      </c>
    </row>
    <row r="8" spans="1:74" ht="28.8">
      <c r="A8" s="803" t="s">
        <v>577</v>
      </c>
      <c r="B8" s="807"/>
      <c r="C8" s="874"/>
      <c r="E8" s="243" t="s">
        <v>49</v>
      </c>
      <c r="F8" s="247" t="s">
        <v>623</v>
      </c>
    </row>
    <row r="9" spans="1:74" ht="28.8">
      <c r="A9" s="803" t="s">
        <v>578</v>
      </c>
      <c r="B9" s="807"/>
      <c r="C9" s="874"/>
      <c r="E9" s="243" t="s">
        <v>407</v>
      </c>
      <c r="F9" s="247" t="s">
        <v>624</v>
      </c>
    </row>
    <row r="10" spans="1:74">
      <c r="A10" s="808" t="s">
        <v>579</v>
      </c>
      <c r="B10" s="782"/>
      <c r="C10" s="874"/>
      <c r="E10" s="243" t="s">
        <v>408</v>
      </c>
      <c r="F10" s="247" t="s">
        <v>625</v>
      </c>
    </row>
    <row r="11" spans="1:74" ht="28.8">
      <c r="A11" s="234" t="s">
        <v>580</v>
      </c>
      <c r="B11" s="806"/>
      <c r="C11" s="874" t="s">
        <v>626</v>
      </c>
      <c r="E11" s="243" t="s">
        <v>1</v>
      </c>
      <c r="F11" s="247" t="s">
        <v>626</v>
      </c>
    </row>
    <row r="12" spans="1:74" s="484" customFormat="1" ht="38.25" customHeight="1">
      <c r="A12" s="809" t="s">
        <v>581</v>
      </c>
      <c r="B12" s="806"/>
      <c r="C12" s="874" t="s">
        <v>627</v>
      </c>
      <c r="E12" s="243" t="s">
        <v>2</v>
      </c>
      <c r="F12" s="247" t="s">
        <v>627</v>
      </c>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89"/>
      <c r="BE12" s="489"/>
      <c r="BF12" s="489"/>
      <c r="BG12" s="489"/>
      <c r="BH12" s="489"/>
      <c r="BI12" s="489"/>
      <c r="BJ12" s="489"/>
      <c r="BK12" s="489"/>
      <c r="BL12" s="489"/>
      <c r="BM12" s="489"/>
      <c r="BN12" s="489"/>
      <c r="BO12" s="489"/>
      <c r="BP12" s="489"/>
      <c r="BQ12" s="489"/>
      <c r="BR12" s="489"/>
      <c r="BS12" s="489"/>
      <c r="BT12" s="489"/>
      <c r="BU12" s="489"/>
      <c r="BV12" s="489"/>
    </row>
    <row r="13" spans="1:74">
      <c r="A13" s="803" t="s">
        <v>582</v>
      </c>
      <c r="B13" s="810">
        <v>0.3</v>
      </c>
      <c r="C13" s="875" t="s">
        <v>638</v>
      </c>
      <c r="D13" s="484"/>
      <c r="E13" s="243" t="s">
        <v>409</v>
      </c>
      <c r="F13" s="247" t="s">
        <v>628</v>
      </c>
    </row>
    <row r="14" spans="1:74">
      <c r="A14" s="803" t="s">
        <v>583</v>
      </c>
      <c r="B14" s="810">
        <v>0.25</v>
      </c>
      <c r="C14" s="875" t="s">
        <v>638</v>
      </c>
      <c r="D14" s="484"/>
      <c r="E14" s="243" t="s">
        <v>410</v>
      </c>
      <c r="F14" s="247" t="s">
        <v>629</v>
      </c>
    </row>
    <row r="15" spans="1:74">
      <c r="A15" s="809" t="s">
        <v>584</v>
      </c>
      <c r="B15" s="810">
        <v>0.84</v>
      </c>
      <c r="C15" s="874" t="s">
        <v>639</v>
      </c>
      <c r="D15" s="484"/>
      <c r="E15" s="243" t="s">
        <v>411</v>
      </c>
      <c r="F15" s="247" t="s">
        <v>630</v>
      </c>
    </row>
    <row r="16" spans="1:74">
      <c r="A16" s="234" t="s">
        <v>585</v>
      </c>
      <c r="B16" s="811"/>
      <c r="C16" s="874" t="s">
        <v>640</v>
      </c>
      <c r="E16" s="243" t="s">
        <v>116</v>
      </c>
      <c r="F16" s="247" t="s">
        <v>631</v>
      </c>
    </row>
    <row r="17" spans="1:91">
      <c r="A17" s="804" t="s">
        <v>586</v>
      </c>
      <c r="B17" s="805"/>
      <c r="C17" s="874"/>
      <c r="E17" s="243" t="s">
        <v>83</v>
      </c>
      <c r="F17" s="247" t="s">
        <v>611</v>
      </c>
    </row>
    <row r="18" spans="1:91">
      <c r="A18" s="803" t="s">
        <v>587</v>
      </c>
      <c r="B18" s="806"/>
      <c r="C18" s="874" t="s">
        <v>641</v>
      </c>
      <c r="E18" s="243" t="s">
        <v>412</v>
      </c>
      <c r="F18" s="247" t="s">
        <v>612</v>
      </c>
    </row>
    <row r="19" spans="1:91">
      <c r="A19" s="803" t="s">
        <v>588</v>
      </c>
      <c r="B19" s="806"/>
      <c r="C19" s="874" t="s">
        <v>642</v>
      </c>
      <c r="E19" s="243" t="s">
        <v>84</v>
      </c>
      <c r="F19" s="247" t="s">
        <v>632</v>
      </c>
    </row>
    <row r="20" spans="1:91">
      <c r="A20" s="803" t="s">
        <v>589</v>
      </c>
      <c r="B20" s="806"/>
      <c r="C20" s="874" t="s">
        <v>643</v>
      </c>
      <c r="E20" s="243" t="s">
        <v>413</v>
      </c>
      <c r="F20" s="247" t="s">
        <v>613</v>
      </c>
    </row>
    <row r="21" spans="1:91" ht="29.4" customHeight="1">
      <c r="A21" s="803" t="s">
        <v>590</v>
      </c>
      <c r="B21" s="812"/>
      <c r="C21" s="874"/>
      <c r="E21" s="243" t="s">
        <v>89</v>
      </c>
      <c r="F21" s="247" t="s">
        <v>614</v>
      </c>
    </row>
    <row r="22" spans="1:91" ht="19.5" customHeight="1">
      <c r="A22" s="808" t="s">
        <v>591</v>
      </c>
      <c r="B22" s="782"/>
      <c r="C22" s="874"/>
      <c r="E22" s="243" t="s">
        <v>56</v>
      </c>
      <c r="F22" s="247" t="s">
        <v>615</v>
      </c>
    </row>
    <row r="23" spans="1:91" s="2" customFormat="1">
      <c r="A23" s="234" t="s">
        <v>592</v>
      </c>
      <c r="B23" s="806"/>
      <c r="C23" s="874" t="s">
        <v>630</v>
      </c>
      <c r="D23"/>
      <c r="E23" s="243" t="s">
        <v>324</v>
      </c>
      <c r="F23" s="248" t="s">
        <v>633</v>
      </c>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row>
    <row r="24" spans="1:91">
      <c r="A24" s="234" t="s">
        <v>593</v>
      </c>
      <c r="B24" s="806"/>
      <c r="C24" s="117" t="s">
        <v>644</v>
      </c>
      <c r="E24" s="243" t="s">
        <v>488</v>
      </c>
      <c r="F24" s="876" t="s">
        <v>634</v>
      </c>
    </row>
    <row r="25" spans="1:91">
      <c r="A25" s="234" t="s">
        <v>594</v>
      </c>
      <c r="B25" s="806"/>
      <c r="C25" s="117" t="s">
        <v>645</v>
      </c>
      <c r="E25" s="244" t="s">
        <v>8</v>
      </c>
      <c r="F25" s="877" t="s">
        <v>635</v>
      </c>
    </row>
    <row r="26" spans="1:91">
      <c r="A26" s="803" t="s">
        <v>595</v>
      </c>
      <c r="B26" s="806"/>
      <c r="C26" s="117" t="s">
        <v>646</v>
      </c>
      <c r="F26" s="249"/>
    </row>
    <row r="27" spans="1:91" s="47" customFormat="1">
      <c r="A27" s="234" t="s">
        <v>596</v>
      </c>
      <c r="B27" s="806"/>
      <c r="C27" s="875" t="s">
        <v>647</v>
      </c>
      <c r="D27"/>
      <c r="E27" s="101"/>
      <c r="F27" s="101"/>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4"/>
      <c r="BJ27" s="254"/>
      <c r="BK27" s="254"/>
      <c r="BL27" s="254"/>
      <c r="BM27" s="254"/>
      <c r="BN27" s="254"/>
      <c r="BO27" s="254"/>
      <c r="BP27" s="254"/>
      <c r="BQ27" s="254"/>
      <c r="BR27" s="254"/>
      <c r="BS27" s="254"/>
      <c r="BT27" s="254"/>
      <c r="BU27" s="254"/>
      <c r="BV27" s="254"/>
      <c r="BW27" s="254"/>
      <c r="BX27" s="254"/>
      <c r="BY27" s="254"/>
      <c r="BZ27" s="254"/>
      <c r="CA27" s="254"/>
      <c r="CB27" s="254"/>
      <c r="CC27" s="254"/>
      <c r="CD27" s="254"/>
      <c r="CE27" s="254"/>
      <c r="CF27" s="254"/>
      <c r="CG27" s="254"/>
      <c r="CH27" s="254"/>
      <c r="CI27" s="254"/>
      <c r="CJ27" s="254"/>
      <c r="CK27" s="254"/>
      <c r="CL27" s="254"/>
      <c r="CM27" s="254"/>
    </row>
    <row r="28" spans="1:91" s="47" customFormat="1">
      <c r="A28" s="234" t="s">
        <v>597</v>
      </c>
      <c r="B28" s="806"/>
      <c r="C28" s="875" t="s">
        <v>647</v>
      </c>
      <c r="D28" s="2"/>
      <c r="E28" s="101"/>
      <c r="F28" s="101"/>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4"/>
      <c r="BJ28" s="254"/>
      <c r="BK28" s="254"/>
      <c r="BL28" s="254"/>
      <c r="BM28" s="254"/>
      <c r="BN28" s="254"/>
      <c r="BO28" s="254"/>
      <c r="BP28" s="254"/>
      <c r="BQ28" s="254"/>
      <c r="BR28" s="254"/>
      <c r="BS28" s="254"/>
      <c r="BT28" s="254"/>
      <c r="BU28" s="254"/>
      <c r="BV28" s="254"/>
      <c r="BW28" s="254"/>
      <c r="BX28" s="254"/>
      <c r="BY28" s="254"/>
      <c r="BZ28" s="254"/>
      <c r="CA28" s="254"/>
      <c r="CB28" s="254"/>
      <c r="CC28" s="254"/>
      <c r="CD28" s="254"/>
      <c r="CE28" s="254"/>
      <c r="CF28" s="254"/>
      <c r="CG28" s="254"/>
      <c r="CH28" s="254"/>
      <c r="CI28" s="254"/>
      <c r="CJ28" s="254"/>
      <c r="CK28" s="254"/>
      <c r="CL28" s="254"/>
      <c r="CM28" s="254"/>
    </row>
    <row r="29" spans="1:91" s="47" customFormat="1">
      <c r="A29" s="234" t="s">
        <v>598</v>
      </c>
      <c r="B29" s="813"/>
      <c r="C29" s="875" t="s">
        <v>648</v>
      </c>
      <c r="D29"/>
      <c r="E29" s="101"/>
      <c r="F29" s="101"/>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4"/>
      <c r="BJ29" s="254"/>
      <c r="BK29" s="254"/>
      <c r="BL29" s="254"/>
      <c r="BM29" s="254"/>
      <c r="BN29" s="254"/>
      <c r="BO29" s="254"/>
      <c r="BP29" s="254"/>
      <c r="BQ29" s="254"/>
      <c r="BR29" s="254"/>
      <c r="BS29" s="254"/>
      <c r="BT29" s="254"/>
      <c r="BU29" s="254"/>
      <c r="BV29" s="254"/>
      <c r="BW29" s="254"/>
      <c r="BX29" s="254"/>
      <c r="BY29" s="254"/>
      <c r="BZ29" s="254"/>
      <c r="CA29" s="254"/>
      <c r="CB29" s="254"/>
      <c r="CC29" s="254"/>
      <c r="CD29" s="254"/>
      <c r="CE29" s="254"/>
      <c r="CF29" s="254"/>
      <c r="CG29" s="254"/>
      <c r="CH29" s="254"/>
      <c r="CI29" s="254"/>
      <c r="CJ29" s="254"/>
      <c r="CK29" s="254"/>
      <c r="CL29" s="254"/>
      <c r="CM29" s="254"/>
    </row>
    <row r="30" spans="1:91" s="47" customFormat="1">
      <c r="A30" s="234" t="s">
        <v>599</v>
      </c>
      <c r="B30" s="814"/>
      <c r="C30" s="875" t="s">
        <v>649</v>
      </c>
      <c r="D30"/>
      <c r="E30" s="101"/>
      <c r="F30" s="101"/>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4"/>
      <c r="BI30" s="254"/>
      <c r="BJ30" s="254"/>
      <c r="BK30" s="254"/>
      <c r="BL30" s="254"/>
      <c r="BM30" s="254"/>
      <c r="BN30" s="254"/>
      <c r="BO30" s="254"/>
      <c r="BP30" s="254"/>
      <c r="BQ30" s="254"/>
      <c r="BR30" s="254"/>
      <c r="BS30" s="254"/>
      <c r="BT30" s="254"/>
      <c r="BU30" s="254"/>
      <c r="BV30" s="254"/>
      <c r="BW30" s="254"/>
      <c r="BX30" s="254"/>
      <c r="BY30" s="254"/>
      <c r="BZ30" s="254"/>
      <c r="CA30" s="254"/>
      <c r="CB30" s="254"/>
      <c r="CC30" s="254"/>
      <c r="CD30" s="254"/>
      <c r="CE30" s="254"/>
      <c r="CF30" s="254"/>
      <c r="CG30" s="254"/>
      <c r="CH30" s="254"/>
      <c r="CI30" s="254"/>
      <c r="CJ30" s="254"/>
      <c r="CK30" s="254"/>
      <c r="CL30" s="254"/>
      <c r="CM30" s="254"/>
    </row>
    <row r="31" spans="1:91" s="47" customFormat="1" ht="28.8">
      <c r="A31" s="234" t="s">
        <v>600</v>
      </c>
      <c r="B31" s="806"/>
      <c r="C31" s="875" t="s">
        <v>650</v>
      </c>
      <c r="D31"/>
      <c r="E31" s="101"/>
      <c r="F31" s="101"/>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54"/>
      <c r="AY31" s="254"/>
      <c r="AZ31" s="254"/>
      <c r="BA31" s="254"/>
      <c r="BB31" s="254"/>
      <c r="BC31" s="254"/>
      <c r="BD31" s="254"/>
      <c r="BE31" s="254"/>
      <c r="BF31" s="254"/>
      <c r="BG31" s="254"/>
      <c r="BH31" s="254"/>
      <c r="BI31" s="254"/>
      <c r="BJ31" s="254"/>
      <c r="BK31" s="254"/>
      <c r="BL31" s="254"/>
      <c r="BM31" s="254"/>
      <c r="BN31" s="254"/>
      <c r="BO31" s="254"/>
      <c r="BP31" s="254"/>
      <c r="BQ31" s="254"/>
      <c r="BR31" s="254"/>
      <c r="BS31" s="254"/>
      <c r="BT31" s="254"/>
      <c r="BU31" s="254"/>
      <c r="BV31" s="254"/>
      <c r="BW31" s="254"/>
      <c r="BX31" s="254"/>
      <c r="BY31" s="254"/>
      <c r="BZ31" s="254"/>
      <c r="CA31" s="254"/>
      <c r="CB31" s="254"/>
      <c r="CC31" s="254"/>
      <c r="CD31" s="254"/>
      <c r="CE31" s="254"/>
      <c r="CF31" s="254"/>
      <c r="CG31" s="254"/>
      <c r="CH31" s="254"/>
      <c r="CI31" s="254"/>
      <c r="CJ31" s="254"/>
      <c r="CK31" s="254"/>
      <c r="CL31" s="254"/>
      <c r="CM31" s="254"/>
    </row>
    <row r="32" spans="1:91" s="47" customFormat="1">
      <c r="A32" s="803"/>
      <c r="B32" s="782"/>
      <c r="C32" s="875"/>
      <c r="D32"/>
      <c r="E32" s="101"/>
      <c r="F32" s="101"/>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4"/>
      <c r="BP32" s="254"/>
      <c r="BQ32" s="254"/>
      <c r="BR32" s="254"/>
      <c r="BS32" s="254"/>
      <c r="BT32" s="254"/>
      <c r="BU32" s="254"/>
      <c r="BV32" s="254"/>
      <c r="BW32" s="254"/>
      <c r="BX32" s="254"/>
      <c r="BY32" s="254"/>
      <c r="BZ32" s="254"/>
      <c r="CA32" s="254"/>
      <c r="CB32" s="254"/>
      <c r="CC32" s="254"/>
      <c r="CD32" s="254"/>
      <c r="CE32" s="254"/>
      <c r="CF32" s="254"/>
      <c r="CG32" s="254"/>
      <c r="CH32" s="254"/>
      <c r="CI32" s="254"/>
      <c r="CJ32" s="254"/>
      <c r="CK32" s="254"/>
      <c r="CL32" s="254"/>
      <c r="CM32" s="254"/>
    </row>
    <row r="33" spans="1:91" s="47" customFormat="1">
      <c r="A33" s="808" t="s">
        <v>601</v>
      </c>
      <c r="B33" s="117"/>
      <c r="C33" s="117"/>
      <c r="D33"/>
      <c r="E33" s="101"/>
      <c r="F33" s="101"/>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4"/>
      <c r="BX33" s="254"/>
      <c r="BY33" s="254"/>
      <c r="BZ33" s="254"/>
      <c r="CA33" s="254"/>
      <c r="CB33" s="254"/>
      <c r="CC33" s="254"/>
      <c r="CD33" s="254"/>
      <c r="CE33" s="254"/>
      <c r="CF33" s="254"/>
      <c r="CG33" s="254"/>
      <c r="CH33" s="254"/>
      <c r="CI33" s="254"/>
      <c r="CJ33" s="254"/>
      <c r="CK33" s="254"/>
      <c r="CL33" s="254"/>
      <c r="CM33" s="254"/>
    </row>
    <row r="34" spans="1:91" s="47" customFormat="1">
      <c r="A34" s="867" t="s">
        <v>602</v>
      </c>
      <c r="B34" s="807"/>
      <c r="C34" s="117"/>
      <c r="D34"/>
      <c r="E34" s="101"/>
      <c r="F34" s="101"/>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4"/>
      <c r="BI34" s="254"/>
      <c r="BJ34" s="254"/>
      <c r="BK34" s="254"/>
      <c r="BL34" s="254"/>
      <c r="BM34" s="254"/>
      <c r="BN34" s="254"/>
      <c r="BO34" s="254"/>
      <c r="BP34" s="254"/>
      <c r="BQ34" s="254"/>
      <c r="BR34" s="254"/>
      <c r="BS34" s="254"/>
      <c r="BT34" s="254"/>
      <c r="BU34" s="254"/>
      <c r="BV34" s="254"/>
      <c r="BW34" s="254"/>
      <c r="BX34" s="254"/>
      <c r="BY34" s="254"/>
      <c r="BZ34" s="254"/>
      <c r="CA34" s="254"/>
      <c r="CB34" s="254"/>
      <c r="CC34" s="254"/>
      <c r="CD34" s="254"/>
      <c r="CE34" s="254"/>
      <c r="CF34" s="254"/>
      <c r="CG34" s="254"/>
      <c r="CH34" s="254"/>
      <c r="CI34" s="254"/>
      <c r="CJ34" s="254"/>
      <c r="CK34" s="254"/>
      <c r="CL34" s="254"/>
      <c r="CM34" s="254"/>
    </row>
    <row r="35" spans="1:91" s="47" customFormat="1">
      <c r="A35" s="867" t="s">
        <v>603</v>
      </c>
      <c r="B35" s="807"/>
      <c r="C35" s="117"/>
      <c r="D35"/>
      <c r="E35" s="101"/>
      <c r="F35" s="101"/>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row>
    <row r="36" spans="1:91" s="28" customFormat="1">
      <c r="A36" s="868" t="s">
        <v>604</v>
      </c>
      <c r="B36" s="815"/>
      <c r="C36" s="117"/>
      <c r="D36"/>
      <c r="E36" s="101"/>
      <c r="F36" s="101"/>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39"/>
      <c r="AY36" s="239"/>
      <c r="AZ36" s="239"/>
      <c r="BA36" s="239"/>
      <c r="BB36" s="239"/>
      <c r="BC36" s="239"/>
      <c r="BD36" s="239"/>
      <c r="BE36" s="239"/>
      <c r="BF36" s="239"/>
      <c r="BG36" s="239"/>
      <c r="BH36" s="239"/>
      <c r="BI36" s="239"/>
      <c r="BJ36" s="239"/>
      <c r="BK36" s="239"/>
      <c r="BL36" s="239"/>
      <c r="BM36" s="239"/>
      <c r="BN36" s="239"/>
      <c r="BO36" s="239"/>
      <c r="BP36" s="239"/>
      <c r="BQ36" s="239"/>
      <c r="BR36" s="239"/>
      <c r="BS36" s="239"/>
      <c r="BT36" s="239"/>
      <c r="BU36" s="239"/>
      <c r="BV36" s="239"/>
    </row>
    <row r="37" spans="1:91">
      <c r="A37" s="868" t="s">
        <v>605</v>
      </c>
      <c r="B37" s="816"/>
      <c r="C37" s="117" t="s">
        <v>651</v>
      </c>
      <c r="E37" s="245"/>
      <c r="F37" s="245"/>
      <c r="G37" s="259"/>
      <c r="H37" s="259"/>
      <c r="I37" s="259"/>
      <c r="J37" s="259"/>
    </row>
    <row r="38" spans="1:91" ht="16.5" customHeight="1">
      <c r="A38" s="869" t="s">
        <v>606</v>
      </c>
      <c r="B38" s="817"/>
      <c r="C38" s="117"/>
      <c r="G38" s="259"/>
      <c r="H38" s="259"/>
      <c r="I38" s="259"/>
      <c r="J38" s="259"/>
    </row>
    <row r="39" spans="1:91" ht="16.5" customHeight="1">
      <c r="A39" s="868" t="s">
        <v>607</v>
      </c>
      <c r="B39" s="816"/>
      <c r="C39" s="117" t="s">
        <v>651</v>
      </c>
      <c r="G39" s="259"/>
      <c r="H39" s="259"/>
      <c r="I39" s="259"/>
      <c r="J39" s="259"/>
    </row>
    <row r="40" spans="1:91" ht="28.2">
      <c r="A40" s="870" t="s">
        <v>608</v>
      </c>
      <c r="B40" s="816"/>
      <c r="C40" s="109" t="s">
        <v>646</v>
      </c>
      <c r="G40" s="259"/>
      <c r="H40" s="259"/>
      <c r="I40" s="259"/>
      <c r="J40" s="259"/>
    </row>
    <row r="41" spans="1:91">
      <c r="A41" s="91"/>
      <c r="B41" s="91"/>
      <c r="C41" s="91"/>
      <c r="G41" s="259"/>
      <c r="H41" s="259"/>
      <c r="I41" s="259"/>
      <c r="J41" s="259"/>
    </row>
    <row r="42" spans="1:91">
      <c r="A42" s="77" t="s">
        <v>609</v>
      </c>
      <c r="B42" s="206"/>
      <c r="C42" s="207"/>
      <c r="D42" s="28"/>
    </row>
    <row r="43" spans="1:91" ht="28.8">
      <c r="A43" s="78" t="s">
        <v>610</v>
      </c>
      <c r="B43" s="241" t="s">
        <v>669</v>
      </c>
      <c r="C43" s="218"/>
    </row>
    <row r="44" spans="1:91">
      <c r="A44" s="10" t="s">
        <v>611</v>
      </c>
      <c r="B44" s="250">
        <f>IF(使用者输入值!$B$43='Dropdown menu'!$A$11,'Dropdown menu'!B29,IF(使用者输入值!$B$43='Dropdown menu'!$A$12,'Dropdown menu'!C29,IF(使用者输入值!$B$43='Dropdown menu'!$A$13,'Dropdown menu'!D29,IF(使用者输入值!$B$43='Dropdown menu'!$A$14,'Dropdown menu'!E29,IF(使用者输入值!$B$43='Dropdown menu'!$A$15,'Dropdown menu'!F29,IF(使用者输入值!$B$43='Dropdown menu'!$A$16,'Dropdown menu'!G29,IF(使用者输入值!$B$43='Dropdown menu'!$A$17,'Dropdown menu'!H29,IF(使用者输入值!$B$43='Dropdown menu'!$A$18,'Dropdown menu'!I29,IF(使用者输入值!$B$43='Dropdown menu'!$A$19,'Dropdown menu'!J29,IF(使用者输入值!$B$43='Dropdown menu'!$A$20,'Dropdown menu'!K29,IF(使用者输入值!$B$43='Dropdown menu'!$A$21,'Dropdown menu'!L29,IF(使用者输入值!$B$43='Dropdown menu'!$A$22,'Dropdown menu'!M29,IF(使用者输入值!$B$43='Dropdown menu'!$A$23,'Dropdown menu'!N29,IF(使用者输入值!$B$43='Dropdown menu'!$A$24,'Dropdown menu'!O29,IF(使用者输入值!$B$43='Dropdown menu'!$A$25,'Dropdown menu'!P29)))))))))))))))</f>
        <v>0.93809523809523798</v>
      </c>
      <c r="C44" s="872" t="s">
        <v>652</v>
      </c>
    </row>
    <row r="45" spans="1:91">
      <c r="A45" s="10" t="s">
        <v>612</v>
      </c>
      <c r="B45" s="250">
        <f>IF(使用者输入值!$B$43='Dropdown menu'!$A$11,'Dropdown menu'!B30,IF(使用者输入值!$B$43='Dropdown menu'!$A$12,'Dropdown menu'!C30,IF(使用者输入值!$B$43='Dropdown menu'!$A$13,'Dropdown menu'!D30,IF(使用者输入值!$B$43='Dropdown menu'!$A$14,'Dropdown menu'!E30,IF(使用者输入值!$B$43='Dropdown menu'!$A$15,'Dropdown menu'!F30,IF(使用者输入值!$B$43='Dropdown menu'!$A$16,'Dropdown menu'!G30,IF(使用者输入值!$B$43='Dropdown menu'!$A$17,'Dropdown menu'!H30,IF(使用者输入值!$B$43='Dropdown menu'!$A$18,'Dropdown menu'!I30,IF(使用者输入值!$B$43='Dropdown menu'!$A$19,'Dropdown menu'!J30,IF(使用者输入值!$B$43='Dropdown menu'!$A$20,'Dropdown menu'!K30,IF(使用者输入值!$B$43='Dropdown menu'!$A$21,'Dropdown menu'!L30,IF(使用者输入值!$B$43='Dropdown menu'!$A$22,'Dropdown menu'!M30,IF(使用者输入值!$B$43='Dropdown menu'!$A$23,'Dropdown menu'!N30,IF(使用者输入值!$B$43='Dropdown menu'!$A$24,'Dropdown menu'!O30,IF(使用者输入值!$B$43='Dropdown menu'!$A$25,'Dropdown menu'!P30)))))))))))))))</f>
        <v>4.0952380952380949E-4</v>
      </c>
      <c r="C45" s="872" t="s">
        <v>652</v>
      </c>
    </row>
    <row r="46" spans="1:91">
      <c r="A46" s="10" t="s">
        <v>613</v>
      </c>
      <c r="B46" s="250">
        <f>IF(使用者输入值!$B$43='Dropdown menu'!$A$11,'Dropdown menu'!B31,IF(使用者输入值!$B$43='Dropdown menu'!$A$12,'Dropdown menu'!C31,IF(使用者输入值!$B$43='Dropdown menu'!$A$13,'Dropdown menu'!D31,IF(使用者输入值!$B$43='Dropdown menu'!$A$14,'Dropdown menu'!E31,IF(使用者输入值!$B$43='Dropdown menu'!$A$15,'Dropdown menu'!F31,IF(使用者输入值!$B$43='Dropdown menu'!$A$16,'Dropdown menu'!G31,IF(使用者输入值!$B$43='Dropdown menu'!$A$17,'Dropdown menu'!H31,IF(使用者输入值!$B$43='Dropdown menu'!$A$18,'Dropdown menu'!I31,IF(使用者输入值!$B$43='Dropdown menu'!$A$19,'Dropdown menu'!J31,IF(使用者输入值!$B$43='Dropdown menu'!$A$20,'Dropdown menu'!K31,IF(使用者输入值!$B$43='Dropdown menu'!$A$21,'Dropdown menu'!L31,IF(使用者输入值!$B$43='Dropdown menu'!$A$22,'Dropdown menu'!M31,IF(使用者输入值!$B$43='Dropdown menu'!$A$23,'Dropdown menu'!N31,IF(使用者输入值!$B$43='Dropdown menu'!$A$24,'Dropdown menu'!O31,IF(使用者输入值!$B$43='Dropdown menu'!$A$25,'Dropdown menu'!P31)))))))))))))))</f>
        <v>1.6809523809523808E-3</v>
      </c>
      <c r="C46" s="872" t="s">
        <v>652</v>
      </c>
      <c r="G46" s="256"/>
    </row>
    <row r="47" spans="1:91" s="239" customFormat="1">
      <c r="A47" s="10" t="s">
        <v>614</v>
      </c>
      <c r="B47" s="250">
        <f>IF(使用者输入值!$B$43='Dropdown menu'!$A$11,'Dropdown menu'!B32,IF(使用者输入值!$B$43='Dropdown menu'!$A$12,'Dropdown menu'!C32,IF(使用者输入值!$B$43='Dropdown menu'!$A$13,'Dropdown menu'!D32,IF(使用者输入值!$B$43='Dropdown menu'!$A$14,'Dropdown menu'!E32,IF(使用者输入值!$B$43='Dropdown menu'!$A$15,'Dropdown menu'!F32,IF(使用者输入值!$B$43='Dropdown menu'!$A$16,'Dropdown menu'!G32,IF(使用者输入值!$B$43='Dropdown menu'!$A$17,'Dropdown menu'!H32,IF(使用者输入值!$B$43='Dropdown menu'!$A$18,'Dropdown menu'!I32,IF(使用者输入值!$B$43='Dropdown menu'!$A$19,'Dropdown menu'!J32,IF(使用者输入值!$B$43='Dropdown menu'!$A$20,'Dropdown menu'!K32,IF(使用者输入值!$B$43='Dropdown menu'!$A$21,'Dropdown menu'!L32,IF(使用者输入值!$B$43='Dropdown menu'!$A$22,'Dropdown menu'!M32,IF(使用者输入值!$B$43='Dropdown menu'!$A$23,'Dropdown menu'!N32,IF(使用者输入值!$B$43='Dropdown menu'!$A$24,'Dropdown menu'!O32,IF(使用者输入值!$B$43='Dropdown menu'!$A$25,'Dropdown menu'!P32)))))))))))))))</f>
        <v>5.8952380952380957E-3</v>
      </c>
      <c r="C47" s="872" t="s">
        <v>652</v>
      </c>
      <c r="D47"/>
      <c r="E47" s="101"/>
      <c r="F47" s="101"/>
    </row>
    <row r="48" spans="1:91" s="239" customFormat="1">
      <c r="A48" s="4" t="s">
        <v>615</v>
      </c>
      <c r="B48" s="250">
        <f>IF(使用者输入值!$B$43='Dropdown menu'!$A$11,'Dropdown menu'!B33,IF(使用者输入值!$B$43='Dropdown menu'!$A$12,'Dropdown menu'!C33,IF(使用者输入值!$B$43='Dropdown menu'!$A$13,'Dropdown menu'!D33,IF(使用者输入值!$B$43='Dropdown menu'!$A$14,'Dropdown menu'!E33,IF(使用者输入值!$B$43='Dropdown menu'!$A$15,'Dropdown menu'!F33,IF(使用者输入值!$B$43='Dropdown menu'!$A$16,'Dropdown menu'!G33,IF(使用者输入值!$B$43='Dropdown menu'!$A$17,'Dropdown menu'!H33,IF(使用者输入值!$B$43='Dropdown menu'!$A$18,'Dropdown menu'!I33,IF(使用者输入值!$B$43='Dropdown menu'!$A$19,'Dropdown menu'!J33,IF(使用者输入值!$B$43='Dropdown menu'!$A$20,'Dropdown menu'!K33,IF(使用者输入值!$B$43='Dropdown menu'!$A$21,'Dropdown menu'!L33,IF(使用者输入值!$B$43='Dropdown menu'!$A$22,'Dropdown menu'!M33,IF(使用者输入值!$B$43='Dropdown menu'!$A$23,'Dropdown menu'!N33,IF(使用者输入值!$B$43='Dropdown menu'!$A$24,'Dropdown menu'!O33,IF(使用者输入值!$B$43='Dropdown menu'!$A$25,'Dropdown menu'!P33)))))))))))))))</f>
        <v>6.5238095238095235E-4</v>
      </c>
      <c r="C48" s="872" t="s">
        <v>652</v>
      </c>
      <c r="D48"/>
      <c r="E48" s="101"/>
      <c r="F48" s="101"/>
    </row>
    <row r="49" spans="1:6" s="239" customFormat="1">
      <c r="A49" s="4" t="s">
        <v>616</v>
      </c>
      <c r="B49" s="250">
        <f>IF(使用者输入值!$B$43='Dropdown menu'!$A$11,'Dropdown menu'!B34,IF(使用者输入值!$B$43='Dropdown menu'!$A$12,'Dropdown menu'!C34,IF(使用者输入值!$B$43='Dropdown menu'!$A$13,'Dropdown menu'!D34,IF(使用者输入值!$B$43='Dropdown menu'!$A$14,'Dropdown menu'!E34,IF(使用者输入值!$B$43='Dropdown menu'!$A$15,'Dropdown menu'!F34,IF(使用者输入值!$B$43='Dropdown menu'!$A$16,'Dropdown menu'!G34,IF(使用者输入值!$B$43='Dropdown menu'!$A$17,'Dropdown menu'!H34,IF(使用者输入值!$B$43='Dropdown menu'!$A$18,'Dropdown menu'!I34,IF(使用者输入值!$B$43='Dropdown menu'!$A$19,'Dropdown menu'!J34,IF(使用者输入值!$B$43='Dropdown menu'!$A$20,'Dropdown menu'!K34,IF(使用者输入值!$B$43='Dropdown menu'!$A$21,'Dropdown menu'!L34,IF(使用者输入值!$B$43='Dropdown menu'!$A$22,'Dropdown menu'!M34,IF(使用者输入值!$B$43='Dropdown menu'!$A$23,'Dropdown menu'!N34,IF(使用者输入值!$B$43='Dropdown menu'!$A$24,'Dropdown menu'!O34,IF(使用者输入值!$B$43='Dropdown menu'!$A$25,'Dropdown menu'!P34)))))))))))))))</f>
        <v>4.0476190476190473E-4</v>
      </c>
      <c r="C49" s="872" t="s">
        <v>652</v>
      </c>
      <c r="D49"/>
      <c r="E49" s="101"/>
      <c r="F49" s="101"/>
    </row>
    <row r="50" spans="1:6" s="239" customFormat="1">
      <c r="A50" s="871" t="s">
        <v>617</v>
      </c>
      <c r="B50" s="251">
        <f>IF(使用者输入值!$B$43='Dropdown menu'!$A$11,'Dropdown menu'!B35,IF(使用者输入值!$B$43='Dropdown menu'!$A$12,'Dropdown menu'!C35,IF(使用者输入值!$B$43='Dropdown menu'!$A$13,'Dropdown menu'!D35,IF(使用者输入值!$B$43='Dropdown menu'!$A$14,'Dropdown menu'!E35,IF(使用者输入值!$B$43='Dropdown menu'!$A$15,'Dropdown menu'!F35,IF(使用者输入值!$B$43='Dropdown menu'!$A$16,'Dropdown menu'!G35,IF(使用者输入值!$B$43='Dropdown menu'!$A$17,'Dropdown menu'!H35,IF(使用者输入值!$B$43='Dropdown menu'!$A$18,'Dropdown menu'!I35,IF(使用者输入值!$B$43='Dropdown menu'!$A$19,'Dropdown menu'!J35,IF(使用者输入值!$B$43='Dropdown menu'!$A$20,'Dropdown menu'!K35,IF(使用者输入值!$B$43='Dropdown menu'!$A$21,'Dropdown menu'!L35,IF(使用者输入值!$B$43='Dropdown menu'!$A$22,'Dropdown menu'!M35,IF(使用者输入值!$B$43='Dropdown menu'!$A$23,'Dropdown menu'!N35,IF(使用者输入值!$B$43='Dropdown menu'!$A$24,'Dropdown menu'!O35,IF(使用者输入值!$B$43='Dropdown menu'!$A$25,'Dropdown menu'!P35)))))))))))))))</f>
        <v>1.6666666666666666E-4</v>
      </c>
      <c r="C50" s="872" t="s">
        <v>652</v>
      </c>
      <c r="D50"/>
      <c r="E50" s="101"/>
      <c r="F50" s="101"/>
    </row>
    <row r="51" spans="1:6" s="239" customFormat="1">
      <c r="B51" s="256"/>
      <c r="C51" s="256"/>
      <c r="D51" s="256"/>
      <c r="E51" s="257"/>
      <c r="F51" s="257"/>
    </row>
    <row r="52" spans="1:6" s="239" customFormat="1">
      <c r="B52" s="256"/>
      <c r="C52" s="256"/>
      <c r="E52" s="257"/>
      <c r="F52" s="257"/>
    </row>
    <row r="53" spans="1:6" s="239" customFormat="1">
      <c r="B53" s="256"/>
      <c r="C53" s="256"/>
      <c r="E53" s="257"/>
      <c r="F53" s="257"/>
    </row>
    <row r="54" spans="1:6" s="239" customFormat="1">
      <c r="B54" s="256"/>
      <c r="C54" s="256"/>
      <c r="E54" s="257"/>
      <c r="F54" s="257"/>
    </row>
    <row r="55" spans="1:6" s="239" customFormat="1">
      <c r="B55" s="256"/>
      <c r="C55" s="256"/>
      <c r="E55" s="257"/>
      <c r="F55" s="257"/>
    </row>
    <row r="56" spans="1:6" s="239" customFormat="1">
      <c r="B56" s="256"/>
      <c r="C56" s="256"/>
      <c r="E56" s="257"/>
      <c r="F56" s="257"/>
    </row>
    <row r="57" spans="1:6" s="239" customFormat="1">
      <c r="B57" s="256"/>
      <c r="C57" s="256"/>
      <c r="E57" s="257"/>
      <c r="F57" s="257"/>
    </row>
    <row r="58" spans="1:6" s="239" customFormat="1">
      <c r="B58" s="256"/>
      <c r="C58" s="256"/>
      <c r="E58" s="257"/>
      <c r="F58" s="257"/>
    </row>
    <row r="59" spans="1:6" s="239" customFormat="1">
      <c r="B59" s="256"/>
      <c r="C59" s="256"/>
      <c r="E59" s="257"/>
      <c r="F59" s="257"/>
    </row>
    <row r="60" spans="1:6" s="239" customFormat="1">
      <c r="B60" s="256"/>
      <c r="C60" s="256"/>
      <c r="E60" s="257"/>
      <c r="F60" s="257"/>
    </row>
    <row r="61" spans="1:6" s="239" customFormat="1">
      <c r="B61" s="256"/>
      <c r="C61" s="256"/>
      <c r="E61" s="257"/>
      <c r="F61" s="257"/>
    </row>
    <row r="62" spans="1:6" s="239" customFormat="1">
      <c r="B62" s="256"/>
      <c r="C62" s="256"/>
      <c r="E62" s="257"/>
      <c r="F62" s="257"/>
    </row>
    <row r="63" spans="1:6" s="239" customFormat="1">
      <c r="B63" s="256"/>
      <c r="C63" s="256"/>
      <c r="E63" s="257"/>
      <c r="F63" s="257"/>
    </row>
    <row r="64" spans="1:6" s="239" customFormat="1">
      <c r="B64" s="256"/>
      <c r="C64" s="256"/>
      <c r="E64" s="257"/>
      <c r="F64" s="257"/>
    </row>
    <row r="65" spans="2:6" s="239" customFormat="1">
      <c r="B65" s="256"/>
      <c r="C65" s="256"/>
      <c r="E65" s="257"/>
      <c r="F65" s="257"/>
    </row>
    <row r="66" spans="2:6" s="239" customFormat="1">
      <c r="B66" s="256"/>
      <c r="C66" s="256"/>
      <c r="E66" s="257"/>
      <c r="F66" s="257"/>
    </row>
    <row r="67" spans="2:6" s="239" customFormat="1">
      <c r="B67" s="256"/>
      <c r="C67" s="256"/>
      <c r="E67" s="257"/>
      <c r="F67" s="257"/>
    </row>
    <row r="68" spans="2:6" s="239" customFormat="1">
      <c r="B68" s="256"/>
      <c r="C68" s="256"/>
      <c r="E68" s="257"/>
      <c r="F68" s="257"/>
    </row>
    <row r="69" spans="2:6" s="239" customFormat="1">
      <c r="B69" s="256"/>
      <c r="C69" s="256"/>
      <c r="E69" s="257"/>
      <c r="F69" s="257"/>
    </row>
    <row r="70" spans="2:6" s="239" customFormat="1">
      <c r="B70" s="256"/>
      <c r="C70" s="256"/>
      <c r="E70" s="257"/>
      <c r="F70" s="257"/>
    </row>
    <row r="71" spans="2:6" s="239" customFormat="1">
      <c r="B71" s="256"/>
      <c r="C71" s="256"/>
      <c r="E71" s="257"/>
      <c r="F71" s="257"/>
    </row>
    <row r="72" spans="2:6" s="239" customFormat="1">
      <c r="B72" s="256"/>
      <c r="C72" s="256"/>
      <c r="E72" s="257"/>
      <c r="F72" s="257"/>
    </row>
    <row r="73" spans="2:6" s="239" customFormat="1">
      <c r="B73" s="256"/>
      <c r="C73" s="256"/>
      <c r="E73" s="257"/>
      <c r="F73" s="257"/>
    </row>
    <row r="74" spans="2:6" s="239" customFormat="1">
      <c r="B74" s="256"/>
      <c r="C74" s="256"/>
      <c r="E74" s="257"/>
      <c r="F74" s="257"/>
    </row>
    <row r="75" spans="2:6" s="239" customFormat="1">
      <c r="B75" s="256"/>
      <c r="C75" s="256"/>
      <c r="E75" s="257"/>
      <c r="F75" s="257"/>
    </row>
    <row r="76" spans="2:6" s="239" customFormat="1">
      <c r="B76" s="256"/>
      <c r="C76" s="256"/>
      <c r="E76" s="257"/>
      <c r="F76" s="257"/>
    </row>
    <row r="77" spans="2:6" s="239" customFormat="1">
      <c r="B77" s="256"/>
      <c r="C77" s="256"/>
      <c r="E77" s="257"/>
      <c r="F77" s="257"/>
    </row>
    <row r="78" spans="2:6" s="239" customFormat="1">
      <c r="B78" s="256"/>
      <c r="C78" s="256"/>
      <c r="E78" s="257"/>
      <c r="F78" s="257"/>
    </row>
    <row r="79" spans="2:6" s="239" customFormat="1">
      <c r="B79" s="256"/>
      <c r="C79" s="256"/>
      <c r="E79" s="257"/>
      <c r="F79" s="257"/>
    </row>
    <row r="80" spans="2:6" s="239" customFormat="1">
      <c r="B80" s="256"/>
      <c r="C80" s="256"/>
      <c r="E80" s="257"/>
      <c r="F80" s="257"/>
    </row>
    <row r="81" spans="2:6" s="239" customFormat="1">
      <c r="B81" s="256"/>
      <c r="C81" s="256"/>
      <c r="E81" s="257"/>
      <c r="F81" s="257"/>
    </row>
    <row r="82" spans="2:6" s="239" customFormat="1">
      <c r="B82" s="256"/>
      <c r="C82" s="256"/>
      <c r="E82" s="257"/>
      <c r="F82" s="257"/>
    </row>
    <row r="83" spans="2:6" s="239" customFormat="1">
      <c r="B83" s="256"/>
      <c r="C83" s="256"/>
      <c r="E83" s="257"/>
      <c r="F83" s="257"/>
    </row>
    <row r="84" spans="2:6" s="239" customFormat="1">
      <c r="B84" s="256"/>
      <c r="C84" s="256"/>
      <c r="E84" s="257"/>
      <c r="F84" s="257"/>
    </row>
    <row r="85" spans="2:6" s="239" customFormat="1">
      <c r="B85" s="256"/>
      <c r="C85" s="256"/>
      <c r="E85" s="257"/>
      <c r="F85" s="257"/>
    </row>
    <row r="86" spans="2:6" s="239" customFormat="1">
      <c r="B86" s="256"/>
      <c r="C86" s="256"/>
      <c r="E86" s="257"/>
      <c r="F86" s="257"/>
    </row>
    <row r="87" spans="2:6" s="239" customFormat="1">
      <c r="B87" s="256"/>
      <c r="C87" s="256"/>
      <c r="E87" s="257"/>
      <c r="F87" s="257"/>
    </row>
    <row r="88" spans="2:6" s="239" customFormat="1">
      <c r="B88" s="256"/>
      <c r="C88" s="256"/>
      <c r="E88" s="257"/>
      <c r="F88" s="257"/>
    </row>
    <row r="89" spans="2:6" s="239" customFormat="1">
      <c r="B89" s="256"/>
      <c r="C89" s="256"/>
      <c r="E89" s="257"/>
      <c r="F89" s="257"/>
    </row>
    <row r="90" spans="2:6" s="239" customFormat="1">
      <c r="B90" s="256"/>
      <c r="C90" s="256"/>
      <c r="E90" s="257"/>
      <c r="F90" s="257"/>
    </row>
    <row r="91" spans="2:6" s="239" customFormat="1">
      <c r="B91" s="256"/>
      <c r="C91" s="256"/>
      <c r="E91" s="257"/>
      <c r="F91" s="257"/>
    </row>
    <row r="92" spans="2:6" s="239" customFormat="1">
      <c r="B92" s="256"/>
      <c r="C92" s="256"/>
      <c r="E92" s="257"/>
      <c r="F92" s="257"/>
    </row>
    <row r="93" spans="2:6" s="239" customFormat="1">
      <c r="B93" s="256"/>
      <c r="C93" s="256"/>
      <c r="E93" s="257"/>
      <c r="F93" s="257"/>
    </row>
    <row r="94" spans="2:6" s="239" customFormat="1">
      <c r="B94" s="256"/>
      <c r="C94" s="256"/>
      <c r="E94" s="257"/>
      <c r="F94" s="257"/>
    </row>
    <row r="95" spans="2:6" s="239" customFormat="1">
      <c r="B95" s="256"/>
      <c r="C95" s="256"/>
      <c r="E95" s="257"/>
      <c r="F95" s="257"/>
    </row>
    <row r="96" spans="2:6" s="239" customFormat="1">
      <c r="B96" s="256"/>
      <c r="C96" s="256"/>
      <c r="E96" s="257"/>
      <c r="F96" s="257"/>
    </row>
    <row r="97" spans="2:6" s="239" customFormat="1">
      <c r="B97" s="256"/>
      <c r="C97" s="256"/>
      <c r="E97" s="257"/>
      <c r="F97" s="257"/>
    </row>
    <row r="98" spans="2:6" s="239" customFormat="1">
      <c r="B98" s="256"/>
      <c r="C98" s="256"/>
      <c r="E98" s="257"/>
      <c r="F98" s="257"/>
    </row>
    <row r="99" spans="2:6" s="239" customFormat="1">
      <c r="B99" s="256"/>
      <c r="C99" s="256"/>
      <c r="E99" s="257"/>
      <c r="F99" s="257"/>
    </row>
    <row r="100" spans="2:6" s="239" customFormat="1">
      <c r="B100" s="256"/>
      <c r="C100" s="256"/>
      <c r="E100" s="257"/>
      <c r="F100" s="257"/>
    </row>
    <row r="101" spans="2:6" s="239" customFormat="1">
      <c r="B101" s="256"/>
      <c r="C101" s="256"/>
      <c r="E101" s="257"/>
      <c r="F101" s="257"/>
    </row>
    <row r="102" spans="2:6" s="239" customFormat="1">
      <c r="B102" s="256"/>
      <c r="C102" s="256"/>
      <c r="E102" s="257"/>
      <c r="F102" s="257"/>
    </row>
    <row r="103" spans="2:6" s="239" customFormat="1">
      <c r="B103" s="256"/>
      <c r="C103" s="256"/>
      <c r="E103" s="257"/>
      <c r="F103" s="257"/>
    </row>
    <row r="104" spans="2:6" s="239" customFormat="1">
      <c r="B104" s="256"/>
      <c r="C104" s="256"/>
      <c r="E104" s="257"/>
      <c r="F104" s="257"/>
    </row>
    <row r="105" spans="2:6" s="239" customFormat="1">
      <c r="B105" s="256"/>
      <c r="C105" s="256"/>
      <c r="E105" s="257"/>
      <c r="F105" s="257"/>
    </row>
    <row r="106" spans="2:6" s="239" customFormat="1">
      <c r="B106" s="256"/>
      <c r="C106" s="256"/>
      <c r="E106" s="257"/>
      <c r="F106" s="257"/>
    </row>
    <row r="107" spans="2:6" s="239" customFormat="1">
      <c r="B107" s="256"/>
      <c r="C107" s="256"/>
      <c r="E107" s="257"/>
      <c r="F107" s="257"/>
    </row>
    <row r="108" spans="2:6" s="239" customFormat="1">
      <c r="B108" s="256"/>
      <c r="C108" s="256"/>
      <c r="E108" s="257"/>
      <c r="F108" s="257"/>
    </row>
    <row r="109" spans="2:6" s="239" customFormat="1">
      <c r="B109" s="256"/>
      <c r="C109" s="256"/>
      <c r="E109" s="257"/>
      <c r="F109" s="257"/>
    </row>
    <row r="110" spans="2:6" s="239" customFormat="1">
      <c r="B110" s="256"/>
      <c r="C110" s="256"/>
      <c r="E110" s="257"/>
      <c r="F110" s="257"/>
    </row>
    <row r="111" spans="2:6" s="239" customFormat="1">
      <c r="B111" s="256"/>
      <c r="C111" s="256"/>
      <c r="E111" s="257"/>
      <c r="F111" s="257"/>
    </row>
    <row r="112" spans="2:6" s="239" customFormat="1">
      <c r="B112" s="256"/>
      <c r="C112" s="256"/>
      <c r="E112" s="257"/>
      <c r="F112" s="257"/>
    </row>
    <row r="113" spans="2:6" s="239" customFormat="1">
      <c r="B113" s="256"/>
      <c r="C113" s="256"/>
      <c r="E113" s="257"/>
      <c r="F113" s="257"/>
    </row>
    <row r="114" spans="2:6" s="239" customFormat="1">
      <c r="B114" s="256"/>
      <c r="C114" s="256"/>
      <c r="E114" s="257"/>
      <c r="F114" s="257"/>
    </row>
    <row r="115" spans="2:6" s="239" customFormat="1">
      <c r="B115" s="256"/>
      <c r="C115" s="256"/>
      <c r="E115" s="257"/>
      <c r="F115" s="257"/>
    </row>
    <row r="116" spans="2:6" s="239" customFormat="1">
      <c r="B116" s="256"/>
      <c r="C116" s="256"/>
      <c r="E116" s="257"/>
      <c r="F116" s="257"/>
    </row>
    <row r="117" spans="2:6" s="239" customFormat="1">
      <c r="B117" s="256"/>
      <c r="C117" s="256"/>
      <c r="E117" s="257"/>
      <c r="F117" s="257"/>
    </row>
    <row r="118" spans="2:6" s="239" customFormat="1">
      <c r="B118" s="256"/>
      <c r="C118" s="256"/>
      <c r="E118" s="257"/>
      <c r="F118" s="257"/>
    </row>
    <row r="119" spans="2:6" s="239" customFormat="1">
      <c r="B119" s="256"/>
      <c r="C119" s="256"/>
      <c r="E119" s="257"/>
      <c r="F119" s="257"/>
    </row>
    <row r="120" spans="2:6" s="239" customFormat="1">
      <c r="B120" s="256"/>
      <c r="C120" s="256"/>
      <c r="E120" s="257"/>
      <c r="F120" s="257"/>
    </row>
    <row r="121" spans="2:6" s="239" customFormat="1">
      <c r="B121" s="256"/>
      <c r="C121" s="256"/>
      <c r="E121" s="257"/>
      <c r="F121" s="257"/>
    </row>
    <row r="122" spans="2:6" s="239" customFormat="1">
      <c r="B122" s="256"/>
      <c r="C122" s="256"/>
      <c r="E122" s="257"/>
      <c r="F122" s="257"/>
    </row>
    <row r="123" spans="2:6" s="239" customFormat="1">
      <c r="B123" s="256"/>
      <c r="C123" s="256"/>
      <c r="E123" s="257"/>
      <c r="F123" s="257"/>
    </row>
    <row r="124" spans="2:6" s="239" customFormat="1">
      <c r="B124" s="256"/>
      <c r="C124" s="256"/>
      <c r="E124" s="257"/>
      <c r="F124" s="257"/>
    </row>
    <row r="125" spans="2:6" s="239" customFormat="1">
      <c r="B125" s="256"/>
      <c r="C125" s="256"/>
      <c r="E125" s="257"/>
      <c r="F125" s="257"/>
    </row>
    <row r="126" spans="2:6" s="239" customFormat="1">
      <c r="B126" s="256"/>
      <c r="C126" s="256"/>
      <c r="E126" s="257"/>
      <c r="F126" s="257"/>
    </row>
    <row r="127" spans="2:6" s="239" customFormat="1">
      <c r="B127" s="256"/>
      <c r="C127" s="256"/>
      <c r="E127" s="257"/>
      <c r="F127" s="257"/>
    </row>
    <row r="128" spans="2:6" s="239" customFormat="1">
      <c r="B128" s="256"/>
      <c r="C128" s="256"/>
      <c r="E128" s="257"/>
      <c r="F128" s="257"/>
    </row>
    <row r="129" spans="2:6" s="239" customFormat="1">
      <c r="B129" s="256"/>
      <c r="C129" s="256"/>
      <c r="E129" s="257"/>
      <c r="F129" s="257"/>
    </row>
    <row r="130" spans="2:6" s="239" customFormat="1">
      <c r="B130" s="256"/>
      <c r="C130" s="256"/>
      <c r="E130" s="257"/>
      <c r="F130" s="257"/>
    </row>
    <row r="131" spans="2:6" s="239" customFormat="1">
      <c r="B131" s="256"/>
      <c r="C131" s="256"/>
      <c r="E131" s="257"/>
      <c r="F131" s="257"/>
    </row>
    <row r="132" spans="2:6" s="239" customFormat="1">
      <c r="B132" s="256"/>
      <c r="C132" s="256"/>
      <c r="E132" s="257"/>
      <c r="F132" s="257"/>
    </row>
    <row r="133" spans="2:6" s="239" customFormat="1">
      <c r="B133" s="256"/>
      <c r="C133" s="256"/>
      <c r="E133" s="257"/>
      <c r="F133" s="257"/>
    </row>
    <row r="134" spans="2:6" s="239" customFormat="1">
      <c r="B134" s="256"/>
      <c r="C134" s="256"/>
      <c r="E134" s="257"/>
      <c r="F134" s="257"/>
    </row>
    <row r="135" spans="2:6" s="239" customFormat="1">
      <c r="B135" s="256"/>
      <c r="C135" s="256"/>
      <c r="E135" s="257"/>
      <c r="F135" s="257"/>
    </row>
    <row r="136" spans="2:6" s="239" customFormat="1">
      <c r="B136" s="256"/>
      <c r="C136" s="256"/>
      <c r="E136" s="257"/>
      <c r="F136" s="257"/>
    </row>
    <row r="137" spans="2:6" s="239" customFormat="1">
      <c r="B137" s="256"/>
      <c r="C137" s="256"/>
      <c r="E137" s="257"/>
      <c r="F137" s="257"/>
    </row>
    <row r="138" spans="2:6" s="239" customFormat="1">
      <c r="B138" s="256"/>
      <c r="C138" s="256"/>
      <c r="E138" s="257"/>
      <c r="F138" s="257"/>
    </row>
    <row r="139" spans="2:6" s="239" customFormat="1">
      <c r="B139" s="256"/>
      <c r="C139" s="256"/>
      <c r="E139" s="257"/>
      <c r="F139" s="257"/>
    </row>
    <row r="140" spans="2:6" s="239" customFormat="1">
      <c r="B140" s="256"/>
      <c r="C140" s="256"/>
      <c r="E140" s="257"/>
      <c r="F140" s="257"/>
    </row>
    <row r="141" spans="2:6" s="239" customFormat="1">
      <c r="B141" s="256"/>
      <c r="C141" s="256"/>
      <c r="E141" s="257"/>
      <c r="F141" s="257"/>
    </row>
    <row r="142" spans="2:6" s="239" customFormat="1">
      <c r="B142" s="256"/>
      <c r="C142" s="256"/>
      <c r="E142" s="257"/>
      <c r="F142" s="257"/>
    </row>
    <row r="143" spans="2:6" s="239" customFormat="1">
      <c r="B143" s="256"/>
      <c r="C143" s="256"/>
      <c r="E143" s="257"/>
      <c r="F143" s="257"/>
    </row>
    <row r="144" spans="2:6" s="239" customFormat="1">
      <c r="B144" s="256"/>
      <c r="C144" s="256"/>
      <c r="E144" s="257"/>
      <c r="F144" s="257"/>
    </row>
    <row r="145" spans="2:6" s="239" customFormat="1">
      <c r="B145" s="256"/>
      <c r="C145" s="256"/>
      <c r="E145" s="257"/>
      <c r="F145" s="257"/>
    </row>
    <row r="146" spans="2:6" s="239" customFormat="1">
      <c r="B146" s="256"/>
      <c r="C146" s="256"/>
      <c r="E146" s="257"/>
      <c r="F146" s="257"/>
    </row>
    <row r="147" spans="2:6" s="239" customFormat="1">
      <c r="B147" s="256"/>
      <c r="C147" s="256"/>
      <c r="E147" s="257"/>
      <c r="F147" s="257"/>
    </row>
    <row r="148" spans="2:6" s="239" customFormat="1">
      <c r="B148" s="256"/>
      <c r="C148" s="256"/>
      <c r="E148" s="257"/>
      <c r="F148" s="257"/>
    </row>
    <row r="149" spans="2:6" s="239" customFormat="1">
      <c r="B149" s="256"/>
      <c r="C149" s="256"/>
      <c r="E149" s="257"/>
      <c r="F149" s="257"/>
    </row>
    <row r="150" spans="2:6" s="239" customFormat="1">
      <c r="B150" s="256"/>
      <c r="C150" s="256"/>
      <c r="E150" s="257"/>
      <c r="F150" s="257"/>
    </row>
    <row r="151" spans="2:6" s="239" customFormat="1">
      <c r="B151" s="256"/>
      <c r="C151" s="256"/>
      <c r="E151" s="257"/>
      <c r="F151" s="257"/>
    </row>
    <row r="152" spans="2:6" s="239" customFormat="1">
      <c r="B152" s="256"/>
      <c r="C152" s="256"/>
      <c r="E152" s="257"/>
      <c r="F152" s="257"/>
    </row>
    <row r="153" spans="2:6" s="239" customFormat="1">
      <c r="B153" s="256"/>
      <c r="C153" s="256"/>
      <c r="E153" s="257"/>
      <c r="F153" s="257"/>
    </row>
    <row r="154" spans="2:6" s="239" customFormat="1">
      <c r="B154" s="256"/>
      <c r="C154" s="256"/>
      <c r="E154" s="257"/>
      <c r="F154" s="257"/>
    </row>
    <row r="155" spans="2:6" s="239" customFormat="1">
      <c r="B155" s="256"/>
      <c r="C155" s="256"/>
      <c r="E155" s="257"/>
      <c r="F155" s="257"/>
    </row>
    <row r="156" spans="2:6" s="239" customFormat="1">
      <c r="B156" s="256"/>
      <c r="C156" s="256"/>
      <c r="E156" s="257"/>
      <c r="F156" s="257"/>
    </row>
    <row r="157" spans="2:6" s="239" customFormat="1">
      <c r="B157" s="256"/>
      <c r="C157" s="256"/>
      <c r="E157" s="257"/>
      <c r="F157" s="257"/>
    </row>
    <row r="158" spans="2:6" s="239" customFormat="1">
      <c r="B158" s="256"/>
      <c r="C158" s="256"/>
      <c r="E158" s="257"/>
      <c r="F158" s="257"/>
    </row>
    <row r="159" spans="2:6" s="239" customFormat="1">
      <c r="B159" s="256"/>
      <c r="C159" s="256"/>
      <c r="E159" s="257"/>
      <c r="F159" s="257"/>
    </row>
    <row r="160" spans="2:6" s="239" customFormat="1">
      <c r="B160" s="256"/>
      <c r="C160" s="256"/>
      <c r="E160" s="257"/>
      <c r="F160" s="257"/>
    </row>
    <row r="161" spans="2:6" s="239" customFormat="1">
      <c r="B161" s="256"/>
      <c r="C161" s="256"/>
      <c r="E161" s="257"/>
      <c r="F161" s="257"/>
    </row>
    <row r="162" spans="2:6" s="239" customFormat="1">
      <c r="B162" s="256"/>
      <c r="C162" s="256"/>
      <c r="E162" s="257"/>
      <c r="F162" s="257"/>
    </row>
    <row r="163" spans="2:6" s="239" customFormat="1">
      <c r="B163" s="256"/>
      <c r="C163" s="256"/>
      <c r="E163" s="257"/>
      <c r="F163" s="257"/>
    </row>
    <row r="164" spans="2:6" s="239" customFormat="1">
      <c r="B164" s="256"/>
      <c r="C164" s="256"/>
      <c r="E164" s="257"/>
      <c r="F164" s="257"/>
    </row>
    <row r="165" spans="2:6" s="239" customFormat="1">
      <c r="B165" s="256"/>
      <c r="C165" s="256"/>
      <c r="E165" s="257"/>
      <c r="F165" s="257"/>
    </row>
    <row r="166" spans="2:6" s="239" customFormat="1">
      <c r="B166" s="256"/>
      <c r="C166" s="256"/>
      <c r="E166" s="257"/>
      <c r="F166" s="257"/>
    </row>
    <row r="167" spans="2:6" s="239" customFormat="1">
      <c r="B167" s="256"/>
      <c r="C167" s="256"/>
      <c r="E167" s="257"/>
      <c r="F167" s="257"/>
    </row>
    <row r="168" spans="2:6" s="239" customFormat="1">
      <c r="B168" s="256"/>
      <c r="C168" s="256"/>
      <c r="E168" s="257"/>
      <c r="F168" s="257"/>
    </row>
    <row r="169" spans="2:6" s="239" customFormat="1">
      <c r="B169" s="256"/>
      <c r="C169" s="256"/>
      <c r="E169" s="257"/>
      <c r="F169" s="257"/>
    </row>
    <row r="170" spans="2:6" s="239" customFormat="1">
      <c r="B170" s="256"/>
      <c r="C170" s="256"/>
      <c r="E170" s="257"/>
      <c r="F170" s="257"/>
    </row>
    <row r="171" spans="2:6" s="239" customFormat="1">
      <c r="B171" s="256"/>
      <c r="C171" s="256"/>
      <c r="E171" s="257"/>
      <c r="F171" s="257"/>
    </row>
    <row r="172" spans="2:6" s="239" customFormat="1">
      <c r="B172" s="256"/>
      <c r="C172" s="256"/>
      <c r="E172" s="257"/>
      <c r="F172" s="257"/>
    </row>
    <row r="173" spans="2:6" s="239" customFormat="1">
      <c r="B173" s="256"/>
      <c r="C173" s="256"/>
      <c r="E173" s="257"/>
      <c r="F173" s="257"/>
    </row>
    <row r="174" spans="2:6" s="239" customFormat="1">
      <c r="B174" s="256"/>
      <c r="C174" s="256"/>
      <c r="E174" s="257"/>
      <c r="F174" s="257"/>
    </row>
    <row r="175" spans="2:6" s="239" customFormat="1">
      <c r="B175" s="256"/>
      <c r="C175" s="256"/>
      <c r="E175" s="257"/>
      <c r="F175" s="257"/>
    </row>
    <row r="176" spans="2:6" s="239" customFormat="1">
      <c r="B176" s="256"/>
      <c r="C176" s="256"/>
      <c r="E176" s="257"/>
      <c r="F176" s="257"/>
    </row>
    <row r="177" spans="2:6" s="239" customFormat="1">
      <c r="B177" s="256"/>
      <c r="C177" s="256"/>
      <c r="E177" s="257"/>
      <c r="F177" s="257"/>
    </row>
    <row r="178" spans="2:6" s="239" customFormat="1">
      <c r="B178" s="256"/>
      <c r="C178" s="256"/>
      <c r="E178" s="257"/>
      <c r="F178" s="257"/>
    </row>
    <row r="179" spans="2:6" s="239" customFormat="1">
      <c r="B179" s="256"/>
      <c r="C179" s="256"/>
      <c r="E179" s="257"/>
      <c r="F179" s="257"/>
    </row>
    <row r="180" spans="2:6" s="239" customFormat="1">
      <c r="B180" s="256"/>
      <c r="C180" s="256"/>
      <c r="E180" s="257"/>
      <c r="F180" s="257"/>
    </row>
    <row r="181" spans="2:6" s="239" customFormat="1">
      <c r="B181" s="256"/>
      <c r="C181" s="256"/>
      <c r="E181" s="257"/>
      <c r="F181" s="257"/>
    </row>
    <row r="182" spans="2:6" s="239" customFormat="1">
      <c r="B182" s="256"/>
      <c r="C182" s="256"/>
      <c r="E182" s="257"/>
      <c r="F182" s="257"/>
    </row>
    <row r="183" spans="2:6" s="239" customFormat="1">
      <c r="B183" s="256"/>
      <c r="C183" s="256"/>
      <c r="E183" s="257"/>
      <c r="F183" s="257"/>
    </row>
    <row r="184" spans="2:6" s="239" customFormat="1">
      <c r="B184" s="256"/>
      <c r="C184" s="256"/>
      <c r="E184" s="257"/>
      <c r="F184" s="257"/>
    </row>
    <row r="185" spans="2:6" s="239" customFormat="1">
      <c r="B185" s="256"/>
      <c r="C185" s="256"/>
      <c r="E185" s="257"/>
      <c r="F185" s="257"/>
    </row>
    <row r="186" spans="2:6" s="239" customFormat="1">
      <c r="B186" s="256"/>
      <c r="C186" s="256"/>
      <c r="E186" s="257"/>
      <c r="F186" s="257"/>
    </row>
    <row r="187" spans="2:6" s="239" customFormat="1">
      <c r="B187" s="256"/>
      <c r="C187" s="256"/>
      <c r="E187" s="257"/>
      <c r="F187" s="257"/>
    </row>
    <row r="188" spans="2:6" s="239" customFormat="1">
      <c r="B188" s="256"/>
      <c r="C188" s="256"/>
      <c r="E188" s="257"/>
      <c r="F188" s="257"/>
    </row>
    <row r="189" spans="2:6" s="239" customFormat="1">
      <c r="B189" s="256"/>
      <c r="C189" s="256"/>
      <c r="E189" s="257"/>
      <c r="F189" s="257"/>
    </row>
    <row r="190" spans="2:6" s="239" customFormat="1">
      <c r="B190" s="256"/>
      <c r="C190" s="256"/>
      <c r="E190" s="257"/>
      <c r="F190" s="257"/>
    </row>
    <row r="191" spans="2:6" s="239" customFormat="1">
      <c r="B191" s="256"/>
      <c r="C191" s="256"/>
      <c r="E191" s="257"/>
      <c r="F191" s="257"/>
    </row>
    <row r="192" spans="2:6" s="239" customFormat="1">
      <c r="B192" s="256"/>
      <c r="C192" s="256"/>
      <c r="E192" s="257"/>
      <c r="F192" s="257"/>
    </row>
    <row r="193" spans="2:6" s="239" customFormat="1">
      <c r="B193" s="256"/>
      <c r="C193" s="256"/>
      <c r="E193" s="257"/>
      <c r="F193" s="257"/>
    </row>
    <row r="194" spans="2:6" s="239" customFormat="1">
      <c r="B194" s="256"/>
      <c r="C194" s="256"/>
      <c r="E194" s="257"/>
      <c r="F194" s="257"/>
    </row>
    <row r="195" spans="2:6" s="239" customFormat="1">
      <c r="B195" s="256"/>
      <c r="C195" s="256"/>
      <c r="E195" s="257"/>
      <c r="F195" s="257"/>
    </row>
    <row r="196" spans="2:6" s="239" customFormat="1">
      <c r="B196" s="256"/>
      <c r="C196" s="256"/>
      <c r="E196" s="257"/>
      <c r="F196" s="257"/>
    </row>
    <row r="197" spans="2:6" s="239" customFormat="1">
      <c r="B197" s="256"/>
      <c r="C197" s="256"/>
      <c r="E197" s="257"/>
      <c r="F197" s="257"/>
    </row>
    <row r="198" spans="2:6" s="239" customFormat="1">
      <c r="B198" s="256"/>
      <c r="C198" s="256"/>
      <c r="E198" s="257"/>
      <c r="F198" s="257"/>
    </row>
    <row r="199" spans="2:6" s="239" customFormat="1">
      <c r="B199" s="256"/>
      <c r="C199" s="256"/>
      <c r="E199" s="257"/>
      <c r="F199" s="257"/>
    </row>
    <row r="200" spans="2:6" s="239" customFormat="1">
      <c r="B200" s="256"/>
      <c r="C200" s="256"/>
      <c r="E200" s="257"/>
      <c r="F200" s="257"/>
    </row>
    <row r="201" spans="2:6" s="239" customFormat="1">
      <c r="B201" s="256"/>
      <c r="C201" s="256"/>
      <c r="E201" s="257"/>
      <c r="F201" s="257"/>
    </row>
    <row r="202" spans="2:6" s="239" customFormat="1">
      <c r="B202" s="256"/>
      <c r="C202" s="256"/>
      <c r="E202" s="257"/>
      <c r="F202" s="257"/>
    </row>
    <row r="203" spans="2:6" s="239" customFormat="1">
      <c r="B203" s="256"/>
      <c r="C203" s="256"/>
      <c r="E203" s="257"/>
      <c r="F203" s="257"/>
    </row>
    <row r="204" spans="2:6" s="239" customFormat="1">
      <c r="B204" s="256"/>
      <c r="C204" s="256"/>
      <c r="E204" s="257"/>
      <c r="F204" s="257"/>
    </row>
    <row r="205" spans="2:6" s="239" customFormat="1">
      <c r="B205" s="256"/>
      <c r="C205" s="256"/>
      <c r="E205" s="257"/>
      <c r="F205" s="257"/>
    </row>
    <row r="206" spans="2:6" s="239" customFormat="1">
      <c r="B206" s="256"/>
      <c r="C206" s="256"/>
      <c r="E206" s="257"/>
      <c r="F206" s="257"/>
    </row>
    <row r="207" spans="2:6" s="239" customFormat="1">
      <c r="B207" s="256"/>
      <c r="C207" s="256"/>
      <c r="E207" s="257"/>
      <c r="F207" s="257"/>
    </row>
    <row r="208" spans="2:6" s="239" customFormat="1">
      <c r="B208" s="256"/>
      <c r="C208" s="256"/>
      <c r="E208" s="257"/>
      <c r="F208" s="257"/>
    </row>
    <row r="209" spans="2:6" s="239" customFormat="1">
      <c r="B209" s="256"/>
      <c r="C209" s="256"/>
      <c r="E209" s="257"/>
      <c r="F209" s="257"/>
    </row>
    <row r="210" spans="2:6" s="239" customFormat="1">
      <c r="B210" s="256"/>
      <c r="C210" s="256"/>
      <c r="E210" s="257"/>
      <c r="F210" s="257"/>
    </row>
    <row r="211" spans="2:6" s="239" customFormat="1">
      <c r="B211" s="256"/>
      <c r="C211" s="256"/>
      <c r="E211" s="257"/>
      <c r="F211" s="257"/>
    </row>
    <row r="212" spans="2:6" s="239" customFormat="1">
      <c r="B212" s="256"/>
      <c r="C212" s="256"/>
      <c r="E212" s="257"/>
      <c r="F212" s="257"/>
    </row>
    <row r="213" spans="2:6" s="239" customFormat="1">
      <c r="B213" s="256"/>
      <c r="C213" s="256"/>
      <c r="E213" s="257"/>
      <c r="F213" s="257"/>
    </row>
    <row r="214" spans="2:6" s="239" customFormat="1">
      <c r="B214" s="256"/>
      <c r="C214" s="256"/>
      <c r="E214" s="257"/>
      <c r="F214" s="257"/>
    </row>
    <row r="215" spans="2:6" s="239" customFormat="1">
      <c r="B215" s="256"/>
      <c r="C215" s="256"/>
      <c r="E215" s="257"/>
      <c r="F215" s="257"/>
    </row>
    <row r="216" spans="2:6" s="239" customFormat="1">
      <c r="B216" s="256"/>
      <c r="C216" s="256"/>
      <c r="E216" s="257"/>
      <c r="F216" s="257"/>
    </row>
    <row r="217" spans="2:6" s="239" customFormat="1">
      <c r="B217" s="256"/>
      <c r="C217" s="256"/>
      <c r="E217" s="257"/>
      <c r="F217" s="257"/>
    </row>
    <row r="218" spans="2:6" s="239" customFormat="1">
      <c r="B218" s="256"/>
      <c r="C218" s="256"/>
      <c r="E218" s="257"/>
      <c r="F218" s="257"/>
    </row>
    <row r="219" spans="2:6" s="239" customFormat="1">
      <c r="B219" s="256"/>
      <c r="C219" s="256"/>
      <c r="E219" s="257"/>
      <c r="F219" s="257"/>
    </row>
    <row r="220" spans="2:6" s="239" customFormat="1">
      <c r="B220" s="256"/>
      <c r="C220" s="256"/>
      <c r="E220" s="257"/>
      <c r="F220" s="257"/>
    </row>
    <row r="221" spans="2:6" s="239" customFormat="1">
      <c r="B221" s="256"/>
      <c r="C221" s="256"/>
      <c r="E221" s="257"/>
      <c r="F221" s="257"/>
    </row>
    <row r="222" spans="2:6" s="239" customFormat="1">
      <c r="B222" s="256"/>
      <c r="C222" s="256"/>
      <c r="E222" s="257"/>
      <c r="F222" s="257"/>
    </row>
    <row r="223" spans="2:6" s="239" customFormat="1">
      <c r="B223" s="256"/>
      <c r="C223" s="256"/>
      <c r="E223" s="257"/>
      <c r="F223" s="257"/>
    </row>
    <row r="224" spans="2:6" s="239" customFormat="1">
      <c r="B224" s="256"/>
      <c r="C224" s="256"/>
      <c r="E224" s="257"/>
      <c r="F224" s="257"/>
    </row>
    <row r="225" spans="2:6" s="239" customFormat="1">
      <c r="B225" s="256"/>
      <c r="C225" s="256"/>
      <c r="E225" s="257"/>
      <c r="F225" s="257"/>
    </row>
    <row r="226" spans="2:6" s="239" customFormat="1">
      <c r="B226" s="256"/>
      <c r="C226" s="256"/>
      <c r="E226" s="257"/>
      <c r="F226" s="257"/>
    </row>
    <row r="227" spans="2:6" s="239" customFormat="1">
      <c r="B227" s="256"/>
      <c r="C227" s="256"/>
      <c r="E227" s="257"/>
      <c r="F227" s="257"/>
    </row>
    <row r="228" spans="2:6" s="239" customFormat="1">
      <c r="B228" s="256"/>
      <c r="C228" s="256"/>
      <c r="E228" s="257"/>
      <c r="F228" s="257"/>
    </row>
    <row r="229" spans="2:6" s="239" customFormat="1">
      <c r="B229" s="256"/>
      <c r="C229" s="256"/>
      <c r="E229" s="257"/>
      <c r="F229" s="257"/>
    </row>
    <row r="230" spans="2:6" s="239" customFormat="1">
      <c r="B230" s="256"/>
      <c r="C230" s="256"/>
      <c r="E230" s="257"/>
      <c r="F230" s="257"/>
    </row>
    <row r="231" spans="2:6" s="239" customFormat="1">
      <c r="B231" s="256"/>
      <c r="C231" s="256"/>
      <c r="E231" s="257"/>
      <c r="F231" s="257"/>
    </row>
    <row r="232" spans="2:6" s="239" customFormat="1">
      <c r="B232" s="256"/>
      <c r="C232" s="256"/>
      <c r="E232" s="257"/>
      <c r="F232" s="257"/>
    </row>
    <row r="233" spans="2:6" s="239" customFormat="1">
      <c r="B233" s="256"/>
      <c r="C233" s="256"/>
      <c r="E233" s="257"/>
      <c r="F233" s="257"/>
    </row>
    <row r="234" spans="2:6" s="239" customFormat="1">
      <c r="B234" s="256"/>
      <c r="C234" s="256"/>
      <c r="E234" s="257"/>
      <c r="F234" s="257"/>
    </row>
    <row r="235" spans="2:6" s="239" customFormat="1">
      <c r="B235" s="256"/>
      <c r="C235" s="256"/>
      <c r="E235" s="257"/>
      <c r="F235" s="257"/>
    </row>
    <row r="236" spans="2:6" s="239" customFormat="1">
      <c r="B236" s="256"/>
      <c r="C236" s="256"/>
      <c r="E236" s="257"/>
      <c r="F236" s="257"/>
    </row>
    <row r="237" spans="2:6" s="239" customFormat="1">
      <c r="B237" s="256"/>
      <c r="C237" s="256"/>
      <c r="E237" s="257"/>
      <c r="F237" s="257"/>
    </row>
    <row r="238" spans="2:6" s="239" customFormat="1">
      <c r="B238" s="256"/>
      <c r="C238" s="256"/>
      <c r="E238" s="257"/>
      <c r="F238" s="257"/>
    </row>
    <row r="239" spans="2:6" s="239" customFormat="1">
      <c r="B239" s="256"/>
      <c r="C239" s="256"/>
      <c r="E239" s="257"/>
      <c r="F239" s="257"/>
    </row>
    <row r="240" spans="2:6" s="239" customFormat="1">
      <c r="B240" s="256"/>
      <c r="C240" s="256"/>
      <c r="E240" s="257"/>
      <c r="F240" s="257"/>
    </row>
    <row r="241" spans="2:6" s="239" customFormat="1">
      <c r="B241" s="256"/>
      <c r="C241" s="256"/>
      <c r="E241" s="257"/>
      <c r="F241" s="257"/>
    </row>
    <row r="242" spans="2:6" s="239" customFormat="1">
      <c r="B242" s="256"/>
      <c r="C242" s="256"/>
      <c r="E242" s="257"/>
      <c r="F242" s="257"/>
    </row>
    <row r="243" spans="2:6" s="239" customFormat="1">
      <c r="B243" s="256"/>
      <c r="C243" s="256"/>
      <c r="E243" s="257"/>
      <c r="F243" s="257"/>
    </row>
    <row r="244" spans="2:6" s="239" customFormat="1">
      <c r="B244" s="256"/>
      <c r="C244" s="256"/>
      <c r="E244" s="257"/>
      <c r="F244" s="257"/>
    </row>
    <row r="245" spans="2:6" s="239" customFormat="1">
      <c r="B245" s="256"/>
      <c r="C245" s="256"/>
      <c r="E245" s="257"/>
      <c r="F245" s="257"/>
    </row>
    <row r="246" spans="2:6" s="239" customFormat="1">
      <c r="B246" s="256"/>
      <c r="C246" s="256"/>
      <c r="E246" s="257"/>
      <c r="F246" s="257"/>
    </row>
    <row r="247" spans="2:6" s="239" customFormat="1">
      <c r="B247" s="256"/>
      <c r="C247" s="256"/>
      <c r="E247" s="257"/>
      <c r="F247" s="257"/>
    </row>
    <row r="248" spans="2:6" s="239" customFormat="1">
      <c r="B248" s="256"/>
      <c r="C248" s="256"/>
      <c r="E248" s="257"/>
      <c r="F248" s="257"/>
    </row>
    <row r="249" spans="2:6" s="239" customFormat="1">
      <c r="B249" s="256"/>
      <c r="C249" s="256"/>
      <c r="E249" s="257"/>
      <c r="F249" s="257"/>
    </row>
    <row r="250" spans="2:6" s="239" customFormat="1">
      <c r="B250" s="256"/>
      <c r="C250" s="256"/>
      <c r="E250" s="257"/>
      <c r="F250" s="257"/>
    </row>
    <row r="251" spans="2:6" s="239" customFormat="1">
      <c r="B251" s="256"/>
      <c r="C251" s="256"/>
      <c r="E251" s="257"/>
      <c r="F251" s="257"/>
    </row>
    <row r="252" spans="2:6" s="239" customFormat="1">
      <c r="B252" s="256"/>
      <c r="C252" s="256"/>
      <c r="E252" s="257"/>
      <c r="F252" s="257"/>
    </row>
    <row r="253" spans="2:6" s="239" customFormat="1">
      <c r="B253" s="256"/>
      <c r="C253" s="256"/>
      <c r="E253" s="257"/>
      <c r="F253" s="257"/>
    </row>
    <row r="254" spans="2:6" s="239" customFormat="1">
      <c r="B254" s="256"/>
      <c r="C254" s="256"/>
      <c r="E254" s="257"/>
      <c r="F254" s="257"/>
    </row>
    <row r="255" spans="2:6" s="239" customFormat="1">
      <c r="B255" s="256"/>
      <c r="C255" s="256"/>
      <c r="E255" s="257"/>
      <c r="F255" s="257"/>
    </row>
    <row r="256" spans="2:6" s="239" customFormat="1">
      <c r="B256" s="256"/>
      <c r="C256" s="256"/>
      <c r="E256" s="257"/>
      <c r="F256" s="257"/>
    </row>
    <row r="257" spans="2:6" s="239" customFormat="1">
      <c r="B257" s="256"/>
      <c r="C257" s="256"/>
      <c r="E257" s="257"/>
      <c r="F257" s="257"/>
    </row>
    <row r="258" spans="2:6" s="239" customFormat="1">
      <c r="B258" s="256"/>
      <c r="C258" s="256"/>
      <c r="E258" s="257"/>
      <c r="F258" s="257"/>
    </row>
    <row r="259" spans="2:6" s="239" customFormat="1">
      <c r="B259" s="256"/>
      <c r="C259" s="256"/>
      <c r="E259" s="257"/>
      <c r="F259" s="257"/>
    </row>
    <row r="260" spans="2:6" s="239" customFormat="1">
      <c r="B260" s="256"/>
      <c r="C260" s="256"/>
      <c r="E260" s="257"/>
      <c r="F260" s="257"/>
    </row>
    <row r="261" spans="2:6" s="239" customFormat="1">
      <c r="B261" s="256"/>
      <c r="C261" s="256"/>
      <c r="E261" s="257"/>
      <c r="F261" s="257"/>
    </row>
    <row r="262" spans="2:6" s="239" customFormat="1">
      <c r="B262" s="256"/>
      <c r="C262" s="256"/>
      <c r="E262" s="257"/>
      <c r="F262" s="257"/>
    </row>
    <row r="263" spans="2:6" s="239" customFormat="1">
      <c r="B263" s="256"/>
      <c r="C263" s="256"/>
      <c r="E263" s="257"/>
      <c r="F263" s="257"/>
    </row>
    <row r="264" spans="2:6" s="239" customFormat="1">
      <c r="B264" s="256"/>
      <c r="C264" s="256"/>
      <c r="E264" s="257"/>
      <c r="F264" s="257"/>
    </row>
    <row r="265" spans="2:6" s="239" customFormat="1">
      <c r="B265" s="256"/>
      <c r="C265" s="256"/>
      <c r="E265" s="257"/>
      <c r="F265" s="257"/>
    </row>
    <row r="266" spans="2:6" s="239" customFormat="1">
      <c r="B266" s="256"/>
      <c r="C266" s="256"/>
      <c r="E266" s="257"/>
      <c r="F266" s="257"/>
    </row>
    <row r="267" spans="2:6" s="239" customFormat="1">
      <c r="B267" s="256"/>
      <c r="C267" s="256"/>
      <c r="E267" s="257"/>
      <c r="F267" s="257"/>
    </row>
    <row r="268" spans="2:6" s="239" customFormat="1">
      <c r="B268" s="256"/>
      <c r="C268" s="256"/>
      <c r="E268" s="257"/>
      <c r="F268" s="257"/>
    </row>
    <row r="269" spans="2:6" s="239" customFormat="1">
      <c r="B269" s="256"/>
      <c r="C269" s="256"/>
      <c r="E269" s="257"/>
      <c r="F269" s="257"/>
    </row>
    <row r="270" spans="2:6" s="239" customFormat="1">
      <c r="B270" s="256"/>
      <c r="C270" s="256"/>
      <c r="E270" s="257"/>
      <c r="F270" s="257"/>
    </row>
    <row r="271" spans="2:6" s="239" customFormat="1">
      <c r="B271" s="256"/>
      <c r="C271" s="256"/>
      <c r="E271" s="257"/>
      <c r="F271" s="257"/>
    </row>
    <row r="272" spans="2:6" s="239" customFormat="1">
      <c r="B272" s="256"/>
      <c r="C272" s="256"/>
      <c r="E272" s="257"/>
      <c r="F272" s="257"/>
    </row>
    <row r="273" spans="2:6" s="239" customFormat="1">
      <c r="B273" s="256"/>
      <c r="C273" s="256"/>
      <c r="E273" s="257"/>
      <c r="F273" s="257"/>
    </row>
    <row r="274" spans="2:6" s="239" customFormat="1">
      <c r="B274" s="256"/>
      <c r="C274" s="256"/>
      <c r="E274" s="257"/>
      <c r="F274" s="257"/>
    </row>
    <row r="275" spans="2:6" s="239" customFormat="1">
      <c r="B275" s="256"/>
      <c r="C275" s="256"/>
      <c r="E275" s="257"/>
      <c r="F275" s="257"/>
    </row>
    <row r="276" spans="2:6" s="239" customFormat="1">
      <c r="B276" s="256"/>
      <c r="C276" s="256"/>
      <c r="E276" s="257"/>
      <c r="F276" s="257"/>
    </row>
    <row r="277" spans="2:6" s="239" customFormat="1">
      <c r="B277" s="256"/>
      <c r="C277" s="256"/>
      <c r="E277" s="257"/>
      <c r="F277" s="257"/>
    </row>
    <row r="278" spans="2:6" s="239" customFormat="1">
      <c r="B278" s="256"/>
      <c r="C278" s="256"/>
      <c r="E278" s="257"/>
      <c r="F278" s="257"/>
    </row>
    <row r="279" spans="2:6" s="239" customFormat="1">
      <c r="B279" s="256"/>
      <c r="C279" s="256"/>
      <c r="E279" s="257"/>
      <c r="F279" s="257"/>
    </row>
    <row r="280" spans="2:6" s="239" customFormat="1">
      <c r="B280" s="256"/>
      <c r="C280" s="256"/>
      <c r="E280" s="257"/>
      <c r="F280" s="257"/>
    </row>
    <row r="281" spans="2:6" s="239" customFormat="1">
      <c r="B281" s="256"/>
      <c r="C281" s="256"/>
      <c r="E281" s="257"/>
      <c r="F281" s="257"/>
    </row>
    <row r="282" spans="2:6" s="239" customFormat="1">
      <c r="B282" s="256"/>
      <c r="C282" s="256"/>
      <c r="E282" s="257"/>
      <c r="F282" s="257"/>
    </row>
    <row r="283" spans="2:6" s="239" customFormat="1">
      <c r="B283" s="256"/>
      <c r="C283" s="256"/>
      <c r="E283" s="257"/>
      <c r="F283" s="257"/>
    </row>
    <row r="284" spans="2:6" s="239" customFormat="1">
      <c r="B284" s="256"/>
      <c r="C284" s="256"/>
      <c r="E284" s="257"/>
      <c r="F284" s="257"/>
    </row>
    <row r="285" spans="2:6" s="239" customFormat="1">
      <c r="B285" s="256"/>
      <c r="C285" s="256"/>
      <c r="E285" s="257"/>
      <c r="F285" s="257"/>
    </row>
    <row r="286" spans="2:6" s="239" customFormat="1">
      <c r="B286" s="256"/>
      <c r="C286" s="256"/>
      <c r="E286" s="257"/>
      <c r="F286" s="257"/>
    </row>
    <row r="287" spans="2:6" s="239" customFormat="1">
      <c r="B287" s="256"/>
      <c r="C287" s="256"/>
      <c r="E287" s="257"/>
      <c r="F287" s="257"/>
    </row>
    <row r="288" spans="2:6" s="239" customFormat="1">
      <c r="B288" s="256"/>
      <c r="C288" s="256"/>
      <c r="E288" s="257"/>
      <c r="F288" s="257"/>
    </row>
    <row r="289" spans="2:6" s="239" customFormat="1">
      <c r="B289" s="256"/>
      <c r="C289" s="256"/>
      <c r="E289" s="257"/>
      <c r="F289" s="257"/>
    </row>
    <row r="290" spans="2:6" s="239" customFormat="1">
      <c r="B290" s="256"/>
      <c r="C290" s="256"/>
      <c r="E290" s="257"/>
      <c r="F290" s="257"/>
    </row>
    <row r="291" spans="2:6" s="239" customFormat="1">
      <c r="B291" s="256"/>
      <c r="C291" s="256"/>
      <c r="E291" s="257"/>
      <c r="F291" s="257"/>
    </row>
    <row r="292" spans="2:6" s="239" customFormat="1">
      <c r="B292" s="256"/>
      <c r="C292" s="256"/>
      <c r="E292" s="257"/>
      <c r="F292" s="257"/>
    </row>
    <row r="293" spans="2:6" s="239" customFormat="1">
      <c r="B293" s="256"/>
      <c r="C293" s="256"/>
      <c r="E293" s="257"/>
      <c r="F293" s="257"/>
    </row>
    <row r="294" spans="2:6" s="239" customFormat="1">
      <c r="B294" s="256"/>
      <c r="C294" s="256"/>
      <c r="E294" s="257"/>
      <c r="F294" s="257"/>
    </row>
    <row r="295" spans="2:6" s="239" customFormat="1">
      <c r="B295" s="256"/>
      <c r="C295" s="256"/>
      <c r="E295" s="257"/>
      <c r="F295" s="257"/>
    </row>
    <row r="296" spans="2:6" s="239" customFormat="1">
      <c r="B296" s="256"/>
      <c r="C296" s="256"/>
      <c r="E296" s="257"/>
      <c r="F296" s="257"/>
    </row>
    <row r="297" spans="2:6" s="239" customFormat="1">
      <c r="B297" s="256"/>
      <c r="C297" s="256"/>
      <c r="E297" s="257"/>
      <c r="F297" s="257"/>
    </row>
    <row r="298" spans="2:6" s="239" customFormat="1">
      <c r="B298" s="256"/>
      <c r="C298" s="256"/>
      <c r="E298" s="257"/>
      <c r="F298" s="257"/>
    </row>
    <row r="299" spans="2:6" s="239" customFormat="1">
      <c r="B299" s="256"/>
      <c r="C299" s="256"/>
      <c r="E299" s="257"/>
      <c r="F299" s="257"/>
    </row>
    <row r="300" spans="2:6" s="239" customFormat="1">
      <c r="B300" s="256"/>
      <c r="C300" s="256"/>
      <c r="E300" s="257"/>
      <c r="F300" s="257"/>
    </row>
    <row r="301" spans="2:6" s="239" customFormat="1">
      <c r="B301" s="256"/>
      <c r="C301" s="256"/>
      <c r="E301" s="257"/>
      <c r="F301" s="257"/>
    </row>
    <row r="302" spans="2:6" s="239" customFormat="1">
      <c r="B302" s="256"/>
      <c r="C302" s="256"/>
      <c r="E302" s="257"/>
      <c r="F302" s="257"/>
    </row>
    <row r="303" spans="2:6" s="239" customFormat="1">
      <c r="B303" s="256"/>
      <c r="C303" s="256"/>
      <c r="E303" s="257"/>
      <c r="F303" s="257"/>
    </row>
    <row r="304" spans="2:6" s="239" customFormat="1">
      <c r="B304" s="256"/>
      <c r="C304" s="256"/>
      <c r="E304" s="257"/>
      <c r="F304" s="257"/>
    </row>
    <row r="305" spans="2:6" s="239" customFormat="1">
      <c r="B305" s="256"/>
      <c r="C305" s="256"/>
      <c r="E305" s="257"/>
      <c r="F305" s="257"/>
    </row>
    <row r="306" spans="2:6" s="239" customFormat="1">
      <c r="B306" s="256"/>
      <c r="C306" s="256"/>
      <c r="E306" s="257"/>
      <c r="F306" s="257"/>
    </row>
    <row r="307" spans="2:6" s="239" customFormat="1">
      <c r="B307" s="256"/>
      <c r="C307" s="256"/>
      <c r="E307" s="257"/>
      <c r="F307" s="257"/>
    </row>
    <row r="308" spans="2:6" s="239" customFormat="1">
      <c r="B308" s="256"/>
      <c r="C308" s="256"/>
      <c r="E308" s="257"/>
      <c r="F308" s="257"/>
    </row>
    <row r="309" spans="2:6" s="239" customFormat="1">
      <c r="B309" s="256"/>
      <c r="C309" s="256"/>
      <c r="E309" s="257"/>
      <c r="F309" s="257"/>
    </row>
    <row r="310" spans="2:6" s="239" customFormat="1">
      <c r="B310" s="256"/>
      <c r="C310" s="256"/>
      <c r="E310" s="257"/>
      <c r="F310" s="257"/>
    </row>
    <row r="311" spans="2:6" s="239" customFormat="1">
      <c r="B311" s="256"/>
      <c r="C311" s="256"/>
      <c r="E311" s="257"/>
      <c r="F311" s="257"/>
    </row>
    <row r="312" spans="2:6" s="239" customFormat="1">
      <c r="B312" s="256"/>
      <c r="C312" s="256"/>
      <c r="E312" s="257"/>
      <c r="F312" s="257"/>
    </row>
    <row r="313" spans="2:6" s="239" customFormat="1">
      <c r="B313" s="256"/>
      <c r="C313" s="256"/>
      <c r="E313" s="257"/>
      <c r="F313" s="257"/>
    </row>
    <row r="314" spans="2:6" s="239" customFormat="1">
      <c r="B314" s="256"/>
      <c r="C314" s="256"/>
      <c r="E314" s="257"/>
      <c r="F314" s="257"/>
    </row>
    <row r="315" spans="2:6" s="239" customFormat="1">
      <c r="B315" s="256"/>
      <c r="C315" s="256"/>
      <c r="E315" s="257"/>
      <c r="F315" s="257"/>
    </row>
    <row r="316" spans="2:6" s="239" customFormat="1">
      <c r="B316" s="256"/>
      <c r="C316" s="256"/>
      <c r="E316" s="257"/>
      <c r="F316" s="257"/>
    </row>
    <row r="317" spans="2:6" s="239" customFormat="1">
      <c r="B317" s="256"/>
      <c r="C317" s="256"/>
      <c r="E317" s="257"/>
      <c r="F317" s="257"/>
    </row>
    <row r="318" spans="2:6" s="239" customFormat="1">
      <c r="B318" s="256"/>
      <c r="C318" s="256"/>
      <c r="E318" s="257"/>
      <c r="F318" s="257"/>
    </row>
    <row r="319" spans="2:6" s="239" customFormat="1">
      <c r="B319" s="256"/>
      <c r="C319" s="256"/>
      <c r="E319" s="257"/>
      <c r="F319" s="257"/>
    </row>
    <row r="320" spans="2:6" s="239" customFormat="1">
      <c r="B320" s="256"/>
      <c r="C320" s="256"/>
      <c r="E320" s="257"/>
      <c r="F320" s="257"/>
    </row>
    <row r="321" spans="2:6" s="239" customFormat="1">
      <c r="B321" s="256"/>
      <c r="C321" s="256"/>
      <c r="E321" s="257"/>
      <c r="F321" s="257"/>
    </row>
    <row r="322" spans="2:6" s="239" customFormat="1">
      <c r="B322" s="256"/>
      <c r="C322" s="256"/>
      <c r="E322" s="257"/>
      <c r="F322" s="257"/>
    </row>
    <row r="323" spans="2:6" s="239" customFormat="1">
      <c r="B323" s="256"/>
      <c r="C323" s="256"/>
      <c r="E323" s="257"/>
      <c r="F323" s="257"/>
    </row>
    <row r="324" spans="2:6" s="239" customFormat="1">
      <c r="B324" s="256"/>
      <c r="C324" s="256"/>
      <c r="E324" s="257"/>
      <c r="F324" s="257"/>
    </row>
    <row r="325" spans="2:6" s="239" customFormat="1">
      <c r="B325" s="256"/>
      <c r="C325" s="256"/>
      <c r="E325" s="257"/>
      <c r="F325" s="257"/>
    </row>
    <row r="326" spans="2:6" s="239" customFormat="1">
      <c r="B326" s="256"/>
      <c r="C326" s="256"/>
      <c r="E326" s="257"/>
      <c r="F326" s="257"/>
    </row>
    <row r="327" spans="2:6" s="239" customFormat="1">
      <c r="B327" s="256"/>
      <c r="C327" s="256"/>
      <c r="E327" s="257"/>
      <c r="F327" s="257"/>
    </row>
    <row r="328" spans="2:6" s="239" customFormat="1">
      <c r="B328" s="256"/>
      <c r="C328" s="256"/>
      <c r="E328" s="257"/>
      <c r="F328" s="257"/>
    </row>
    <row r="329" spans="2:6" s="239" customFormat="1">
      <c r="B329" s="256"/>
      <c r="C329" s="256"/>
      <c r="E329" s="257"/>
      <c r="F329" s="257"/>
    </row>
    <row r="330" spans="2:6" s="239" customFormat="1">
      <c r="B330" s="256"/>
      <c r="C330" s="256"/>
      <c r="E330" s="257"/>
      <c r="F330" s="257"/>
    </row>
    <row r="331" spans="2:6" s="239" customFormat="1">
      <c r="B331" s="256"/>
      <c r="C331" s="256"/>
      <c r="E331" s="257"/>
      <c r="F331" s="257"/>
    </row>
    <row r="332" spans="2:6" s="239" customFormat="1">
      <c r="B332" s="256"/>
      <c r="C332" s="256"/>
      <c r="E332" s="257"/>
      <c r="F332" s="257"/>
    </row>
    <row r="333" spans="2:6" s="239" customFormat="1">
      <c r="B333" s="256"/>
      <c r="C333" s="256"/>
      <c r="E333" s="257"/>
      <c r="F333" s="257"/>
    </row>
    <row r="334" spans="2:6" s="239" customFormat="1">
      <c r="B334" s="256"/>
      <c r="C334" s="256"/>
      <c r="E334" s="257"/>
      <c r="F334" s="257"/>
    </row>
    <row r="335" spans="2:6" s="239" customFormat="1">
      <c r="B335" s="256"/>
      <c r="C335" s="256"/>
      <c r="E335" s="257"/>
      <c r="F335" s="257"/>
    </row>
    <row r="336" spans="2:6" s="239" customFormat="1">
      <c r="B336" s="256"/>
      <c r="C336" s="256"/>
      <c r="E336" s="257"/>
      <c r="F336" s="257"/>
    </row>
    <row r="337" spans="2:6" s="239" customFormat="1">
      <c r="B337" s="256"/>
      <c r="C337" s="256"/>
      <c r="E337" s="257"/>
      <c r="F337" s="257"/>
    </row>
    <row r="338" spans="2:6" s="239" customFormat="1">
      <c r="B338" s="256"/>
      <c r="C338" s="256"/>
      <c r="E338" s="257"/>
      <c r="F338" s="257"/>
    </row>
    <row r="339" spans="2:6" s="239" customFormat="1">
      <c r="B339" s="256"/>
      <c r="C339" s="256"/>
      <c r="E339" s="257"/>
      <c r="F339" s="257"/>
    </row>
    <row r="340" spans="2:6" s="239" customFormat="1">
      <c r="B340" s="256"/>
      <c r="C340" s="256"/>
      <c r="E340" s="257"/>
      <c r="F340" s="257"/>
    </row>
    <row r="341" spans="2:6" s="239" customFormat="1">
      <c r="B341" s="256"/>
      <c r="C341" s="256"/>
      <c r="E341" s="257"/>
      <c r="F341" s="257"/>
    </row>
    <row r="342" spans="2:6" s="239" customFormat="1">
      <c r="B342" s="256"/>
      <c r="C342" s="256"/>
      <c r="E342" s="257"/>
      <c r="F342" s="257"/>
    </row>
    <row r="343" spans="2:6" s="239" customFormat="1">
      <c r="B343" s="256"/>
      <c r="C343" s="256"/>
      <c r="E343" s="257"/>
      <c r="F343" s="257"/>
    </row>
    <row r="344" spans="2:6" s="239" customFormat="1">
      <c r="B344" s="256"/>
      <c r="C344" s="256"/>
      <c r="E344" s="257"/>
      <c r="F344" s="257"/>
    </row>
    <row r="345" spans="2:6" s="239" customFormat="1">
      <c r="B345" s="256"/>
      <c r="C345" s="256"/>
      <c r="E345" s="257"/>
      <c r="F345" s="257"/>
    </row>
    <row r="346" spans="2:6" s="239" customFormat="1">
      <c r="B346" s="256"/>
      <c r="C346" s="256"/>
      <c r="E346" s="257"/>
      <c r="F346" s="257"/>
    </row>
    <row r="347" spans="2:6" s="239" customFormat="1">
      <c r="B347" s="256"/>
      <c r="C347" s="256"/>
      <c r="E347" s="257"/>
      <c r="F347" s="257"/>
    </row>
    <row r="348" spans="2:6" s="239" customFormat="1">
      <c r="B348" s="256"/>
      <c r="C348" s="256"/>
      <c r="E348" s="257"/>
      <c r="F348" s="257"/>
    </row>
    <row r="349" spans="2:6" s="239" customFormat="1">
      <c r="B349" s="256"/>
      <c r="C349" s="256"/>
      <c r="E349" s="257"/>
      <c r="F349" s="257"/>
    </row>
    <row r="350" spans="2:6" s="239" customFormat="1">
      <c r="B350" s="256"/>
      <c r="C350" s="256"/>
      <c r="E350" s="257"/>
      <c r="F350" s="257"/>
    </row>
    <row r="351" spans="2:6" s="239" customFormat="1">
      <c r="B351" s="256"/>
      <c r="C351" s="256"/>
      <c r="E351" s="257"/>
      <c r="F351" s="257"/>
    </row>
    <row r="352" spans="2:6" s="239" customFormat="1">
      <c r="B352" s="256"/>
      <c r="C352" s="256"/>
      <c r="E352" s="257"/>
      <c r="F352" s="257"/>
    </row>
    <row r="353" spans="2:6" s="239" customFormat="1">
      <c r="B353" s="256"/>
      <c r="C353" s="256"/>
      <c r="E353" s="257"/>
      <c r="F353" s="257"/>
    </row>
    <row r="354" spans="2:6" s="239" customFormat="1">
      <c r="B354" s="256"/>
      <c r="C354" s="256"/>
      <c r="E354" s="257"/>
      <c r="F354" s="257"/>
    </row>
    <row r="355" spans="2:6" s="239" customFormat="1">
      <c r="B355" s="256"/>
      <c r="C355" s="256"/>
      <c r="E355" s="257"/>
      <c r="F355" s="257"/>
    </row>
    <row r="356" spans="2:6" s="239" customFormat="1">
      <c r="B356" s="256"/>
      <c r="C356" s="256"/>
      <c r="E356" s="257"/>
      <c r="F356" s="257"/>
    </row>
    <row r="357" spans="2:6" s="239" customFormat="1">
      <c r="B357" s="256"/>
      <c r="C357" s="256"/>
      <c r="E357" s="257"/>
      <c r="F357" s="257"/>
    </row>
    <row r="358" spans="2:6" s="239" customFormat="1">
      <c r="B358" s="256"/>
      <c r="C358" s="256"/>
      <c r="E358" s="257"/>
      <c r="F358" s="257"/>
    </row>
    <row r="359" spans="2:6" s="239" customFormat="1">
      <c r="B359" s="256"/>
      <c r="C359" s="256"/>
      <c r="E359" s="257"/>
      <c r="F359" s="257"/>
    </row>
    <row r="360" spans="2:6" s="239" customFormat="1">
      <c r="B360" s="256"/>
      <c r="C360" s="256"/>
      <c r="E360" s="257"/>
      <c r="F360" s="257"/>
    </row>
    <row r="361" spans="2:6" s="239" customFormat="1">
      <c r="B361" s="256"/>
      <c r="C361" s="256"/>
      <c r="E361" s="257"/>
      <c r="F361" s="257"/>
    </row>
    <row r="362" spans="2:6" s="239" customFormat="1">
      <c r="B362" s="256"/>
      <c r="C362" s="256"/>
      <c r="E362" s="257"/>
      <c r="F362" s="257"/>
    </row>
    <row r="363" spans="2:6" s="239" customFormat="1">
      <c r="B363" s="256"/>
      <c r="C363" s="256"/>
      <c r="E363" s="257"/>
      <c r="F363" s="257"/>
    </row>
    <row r="364" spans="2:6" s="239" customFormat="1">
      <c r="B364" s="256"/>
      <c r="C364" s="256"/>
      <c r="E364" s="257"/>
      <c r="F364" s="257"/>
    </row>
    <row r="365" spans="2:6" s="239" customFormat="1">
      <c r="B365" s="256"/>
      <c r="C365" s="256"/>
      <c r="E365" s="257"/>
      <c r="F365" s="257"/>
    </row>
    <row r="366" spans="2:6" s="239" customFormat="1">
      <c r="B366" s="256"/>
      <c r="C366" s="256"/>
      <c r="E366" s="257"/>
      <c r="F366" s="257"/>
    </row>
    <row r="367" spans="2:6" s="239" customFormat="1">
      <c r="B367" s="256"/>
      <c r="C367" s="256"/>
      <c r="E367" s="257"/>
      <c r="F367" s="257"/>
    </row>
    <row r="368" spans="2:6" s="239" customFormat="1">
      <c r="B368" s="256"/>
      <c r="C368" s="256"/>
      <c r="E368" s="257"/>
      <c r="F368" s="257"/>
    </row>
    <row r="369" spans="2:6" s="239" customFormat="1">
      <c r="B369" s="256"/>
      <c r="C369" s="256"/>
      <c r="E369" s="257"/>
      <c r="F369" s="257"/>
    </row>
    <row r="370" spans="2:6" s="239" customFormat="1">
      <c r="B370" s="256"/>
      <c r="C370" s="256"/>
      <c r="E370" s="257"/>
      <c r="F370" s="257"/>
    </row>
    <row r="371" spans="2:6" s="239" customFormat="1">
      <c r="B371" s="256"/>
      <c r="C371" s="256"/>
      <c r="E371" s="257"/>
      <c r="F371" s="257"/>
    </row>
    <row r="372" spans="2:6" s="239" customFormat="1">
      <c r="B372" s="256"/>
      <c r="C372" s="256"/>
      <c r="E372" s="257"/>
      <c r="F372" s="257"/>
    </row>
    <row r="373" spans="2:6" s="239" customFormat="1">
      <c r="B373" s="256"/>
      <c r="C373" s="256"/>
      <c r="E373" s="257"/>
      <c r="F373" s="257"/>
    </row>
    <row r="374" spans="2:6" s="239" customFormat="1">
      <c r="B374" s="256"/>
      <c r="C374" s="256"/>
      <c r="E374" s="257"/>
      <c r="F374" s="257"/>
    </row>
    <row r="375" spans="2:6" s="239" customFormat="1">
      <c r="B375" s="256"/>
      <c r="C375" s="256"/>
      <c r="E375" s="257"/>
      <c r="F375" s="257"/>
    </row>
    <row r="376" spans="2:6" s="239" customFormat="1">
      <c r="B376" s="256"/>
      <c r="C376" s="256"/>
      <c r="E376" s="257"/>
      <c r="F376" s="257"/>
    </row>
    <row r="377" spans="2:6" s="239" customFormat="1">
      <c r="B377" s="256"/>
      <c r="C377" s="256"/>
      <c r="E377" s="257"/>
      <c r="F377" s="257"/>
    </row>
    <row r="378" spans="2:6" s="239" customFormat="1">
      <c r="B378" s="256"/>
      <c r="C378" s="256"/>
      <c r="E378" s="257"/>
      <c r="F378" s="257"/>
    </row>
    <row r="379" spans="2:6" s="239" customFormat="1">
      <c r="B379" s="256"/>
      <c r="C379" s="256"/>
      <c r="E379" s="257"/>
      <c r="F379" s="257"/>
    </row>
    <row r="380" spans="2:6" s="239" customFormat="1">
      <c r="B380" s="256"/>
      <c r="C380" s="256"/>
      <c r="E380" s="257"/>
      <c r="F380" s="257"/>
    </row>
    <row r="381" spans="2:6" s="239" customFormat="1">
      <c r="B381" s="256"/>
      <c r="C381" s="256"/>
      <c r="E381" s="257"/>
      <c r="F381" s="257"/>
    </row>
    <row r="382" spans="2:6" s="239" customFormat="1">
      <c r="B382" s="256"/>
      <c r="C382" s="256"/>
      <c r="E382" s="257"/>
      <c r="F382" s="257"/>
    </row>
    <row r="383" spans="2:6" s="239" customFormat="1">
      <c r="B383" s="256"/>
      <c r="C383" s="256"/>
      <c r="E383" s="257"/>
      <c r="F383" s="257"/>
    </row>
    <row r="384" spans="2:6" s="239" customFormat="1">
      <c r="B384" s="256"/>
      <c r="C384" s="256"/>
      <c r="E384" s="257"/>
      <c r="F384" s="257"/>
    </row>
    <row r="385" spans="2:6" s="239" customFormat="1">
      <c r="B385" s="256"/>
      <c r="C385" s="256"/>
      <c r="E385" s="257"/>
      <c r="F385" s="257"/>
    </row>
    <row r="386" spans="2:6" s="239" customFormat="1">
      <c r="B386" s="256"/>
      <c r="C386" s="256"/>
      <c r="E386" s="257"/>
      <c r="F386" s="257"/>
    </row>
    <row r="387" spans="2:6" s="239" customFormat="1">
      <c r="B387" s="256"/>
      <c r="C387" s="256"/>
      <c r="E387" s="257"/>
      <c r="F387" s="257"/>
    </row>
    <row r="388" spans="2:6" s="239" customFormat="1">
      <c r="B388" s="256"/>
      <c r="C388" s="256"/>
      <c r="E388" s="257"/>
      <c r="F388" s="257"/>
    </row>
    <row r="389" spans="2:6" s="239" customFormat="1">
      <c r="B389" s="256"/>
      <c r="C389" s="256"/>
      <c r="E389" s="257"/>
      <c r="F389" s="257"/>
    </row>
    <row r="390" spans="2:6" s="239" customFormat="1">
      <c r="B390" s="256"/>
      <c r="C390" s="256"/>
      <c r="E390" s="257"/>
      <c r="F390" s="257"/>
    </row>
    <row r="391" spans="2:6" s="239" customFormat="1">
      <c r="B391" s="256"/>
      <c r="C391" s="256"/>
      <c r="E391" s="257"/>
      <c r="F391" s="257"/>
    </row>
    <row r="392" spans="2:6" s="239" customFormat="1">
      <c r="B392" s="256"/>
      <c r="C392" s="256"/>
      <c r="E392" s="257"/>
      <c r="F392" s="257"/>
    </row>
    <row r="393" spans="2:6" s="239" customFormat="1">
      <c r="B393" s="256"/>
      <c r="C393" s="256"/>
      <c r="E393" s="257"/>
      <c r="F393" s="257"/>
    </row>
    <row r="394" spans="2:6" s="239" customFormat="1">
      <c r="B394" s="256"/>
      <c r="C394" s="256"/>
      <c r="E394" s="257"/>
      <c r="F394" s="257"/>
    </row>
    <row r="395" spans="2:6" s="239" customFormat="1">
      <c r="B395" s="256"/>
      <c r="C395" s="256"/>
      <c r="E395" s="257"/>
      <c r="F395" s="257"/>
    </row>
    <row r="396" spans="2:6" s="239" customFormat="1">
      <c r="B396" s="256"/>
      <c r="C396" s="256"/>
      <c r="E396" s="257"/>
      <c r="F396" s="257"/>
    </row>
    <row r="397" spans="2:6" s="239" customFormat="1">
      <c r="B397" s="256"/>
      <c r="C397" s="256"/>
      <c r="E397" s="257"/>
      <c r="F397" s="257"/>
    </row>
    <row r="398" spans="2:6" s="239" customFormat="1">
      <c r="B398" s="256"/>
      <c r="C398" s="256"/>
      <c r="E398" s="257"/>
      <c r="F398" s="257"/>
    </row>
    <row r="399" spans="2:6" s="239" customFormat="1">
      <c r="B399" s="256"/>
      <c r="C399" s="256"/>
      <c r="E399" s="257"/>
      <c r="F399" s="257"/>
    </row>
    <row r="400" spans="2:6" s="239" customFormat="1">
      <c r="B400" s="256"/>
      <c r="C400" s="256"/>
      <c r="E400" s="257"/>
      <c r="F400" s="257"/>
    </row>
    <row r="401" spans="2:6" s="239" customFormat="1">
      <c r="B401" s="256"/>
      <c r="C401" s="256"/>
      <c r="E401" s="257"/>
      <c r="F401" s="257"/>
    </row>
    <row r="402" spans="2:6" s="239" customFormat="1">
      <c r="B402" s="256"/>
      <c r="C402" s="256"/>
      <c r="E402" s="257"/>
      <c r="F402" s="257"/>
    </row>
    <row r="403" spans="2:6" s="239" customFormat="1">
      <c r="B403" s="256"/>
      <c r="C403" s="256"/>
      <c r="E403" s="257"/>
      <c r="F403" s="257"/>
    </row>
    <row r="404" spans="2:6" s="239" customFormat="1">
      <c r="B404" s="256"/>
      <c r="C404" s="256"/>
      <c r="E404" s="257"/>
      <c r="F404" s="257"/>
    </row>
    <row r="405" spans="2:6" s="239" customFormat="1">
      <c r="B405" s="256"/>
      <c r="C405" s="256"/>
      <c r="E405" s="257"/>
      <c r="F405" s="257"/>
    </row>
    <row r="406" spans="2:6" s="239" customFormat="1">
      <c r="B406" s="256"/>
      <c r="C406" s="256"/>
      <c r="E406" s="257"/>
      <c r="F406" s="257"/>
    </row>
    <row r="407" spans="2:6" s="239" customFormat="1">
      <c r="B407" s="256"/>
      <c r="C407" s="256"/>
      <c r="E407" s="257"/>
      <c r="F407" s="257"/>
    </row>
    <row r="408" spans="2:6" s="239" customFormat="1">
      <c r="B408" s="256"/>
      <c r="C408" s="256"/>
      <c r="E408" s="257"/>
      <c r="F408" s="257"/>
    </row>
    <row r="409" spans="2:6" s="239" customFormat="1">
      <c r="B409" s="256"/>
      <c r="C409" s="256"/>
      <c r="E409" s="257"/>
      <c r="F409" s="257"/>
    </row>
    <row r="410" spans="2:6" s="239" customFormat="1">
      <c r="B410" s="256"/>
      <c r="C410" s="256"/>
      <c r="E410" s="257"/>
      <c r="F410" s="257"/>
    </row>
    <row r="411" spans="2:6" s="239" customFormat="1">
      <c r="B411" s="256"/>
      <c r="C411" s="256"/>
      <c r="E411" s="257"/>
      <c r="F411" s="257"/>
    </row>
    <row r="412" spans="2:6" s="239" customFormat="1">
      <c r="B412" s="256"/>
      <c r="C412" s="256"/>
      <c r="E412" s="257"/>
      <c r="F412" s="257"/>
    </row>
    <row r="413" spans="2:6" s="239" customFormat="1">
      <c r="B413" s="256"/>
      <c r="C413" s="256"/>
      <c r="E413" s="257"/>
      <c r="F413" s="257"/>
    </row>
    <row r="414" spans="2:6" s="239" customFormat="1">
      <c r="B414" s="256"/>
      <c r="C414" s="256"/>
      <c r="E414" s="257"/>
      <c r="F414" s="257"/>
    </row>
    <row r="415" spans="2:6" s="239" customFormat="1">
      <c r="B415" s="256"/>
      <c r="C415" s="256"/>
      <c r="E415" s="257"/>
      <c r="F415" s="257"/>
    </row>
    <row r="416" spans="2:6" s="239" customFormat="1">
      <c r="B416" s="256"/>
      <c r="C416" s="256"/>
      <c r="E416" s="257"/>
      <c r="F416" s="257"/>
    </row>
    <row r="417" spans="2:6" s="239" customFormat="1">
      <c r="B417" s="256"/>
      <c r="C417" s="256"/>
      <c r="E417" s="257"/>
      <c r="F417" s="257"/>
    </row>
    <row r="418" spans="2:6" s="239" customFormat="1">
      <c r="B418" s="256"/>
      <c r="C418" s="256"/>
      <c r="E418" s="257"/>
      <c r="F418" s="257"/>
    </row>
    <row r="419" spans="2:6" s="239" customFormat="1">
      <c r="B419" s="256"/>
      <c r="C419" s="256"/>
      <c r="E419" s="257"/>
      <c r="F419" s="257"/>
    </row>
    <row r="420" spans="2:6" s="239" customFormat="1">
      <c r="B420" s="256"/>
      <c r="C420" s="256"/>
      <c r="E420" s="257"/>
      <c r="F420" s="257"/>
    </row>
    <row r="421" spans="2:6" s="239" customFormat="1">
      <c r="B421" s="256"/>
      <c r="C421" s="256"/>
      <c r="E421" s="257"/>
      <c r="F421" s="257"/>
    </row>
    <row r="422" spans="2:6" s="239" customFormat="1">
      <c r="B422" s="256"/>
      <c r="C422" s="256"/>
      <c r="E422" s="257"/>
      <c r="F422" s="257"/>
    </row>
    <row r="423" spans="2:6" s="239" customFormat="1">
      <c r="B423" s="256"/>
      <c r="C423" s="256"/>
      <c r="E423" s="257"/>
      <c r="F423" s="257"/>
    </row>
    <row r="424" spans="2:6" s="239" customFormat="1">
      <c r="B424" s="256"/>
      <c r="C424" s="256"/>
      <c r="E424" s="257"/>
      <c r="F424" s="257"/>
    </row>
    <row r="425" spans="2:6" s="239" customFormat="1">
      <c r="B425" s="256"/>
      <c r="C425" s="256"/>
      <c r="E425" s="257"/>
      <c r="F425" s="257"/>
    </row>
    <row r="426" spans="2:6" s="239" customFormat="1">
      <c r="B426" s="256"/>
      <c r="C426" s="256"/>
      <c r="E426" s="257"/>
      <c r="F426" s="257"/>
    </row>
    <row r="427" spans="2:6" s="239" customFormat="1">
      <c r="B427" s="256"/>
      <c r="C427" s="256"/>
      <c r="E427" s="257"/>
      <c r="F427" s="257"/>
    </row>
    <row r="428" spans="2:6" s="239" customFormat="1">
      <c r="B428" s="256"/>
      <c r="C428" s="256"/>
      <c r="E428" s="257"/>
      <c r="F428" s="257"/>
    </row>
    <row r="429" spans="2:6" s="239" customFormat="1">
      <c r="B429" s="256"/>
      <c r="C429" s="256"/>
      <c r="E429" s="257"/>
      <c r="F429" s="257"/>
    </row>
    <row r="430" spans="2:6" s="239" customFormat="1">
      <c r="B430" s="256"/>
      <c r="C430" s="256"/>
      <c r="E430" s="257"/>
      <c r="F430" s="257"/>
    </row>
    <row r="431" spans="2:6" s="239" customFormat="1">
      <c r="B431" s="256"/>
      <c r="C431" s="256"/>
      <c r="E431" s="257"/>
      <c r="F431" s="257"/>
    </row>
    <row r="432" spans="2:6" s="239" customFormat="1">
      <c r="B432" s="256"/>
      <c r="C432" s="256"/>
      <c r="E432" s="257"/>
      <c r="F432" s="257"/>
    </row>
    <row r="433" spans="2:6" s="239" customFormat="1">
      <c r="B433" s="256"/>
      <c r="C433" s="256"/>
      <c r="E433" s="257"/>
      <c r="F433" s="257"/>
    </row>
    <row r="434" spans="2:6" s="239" customFormat="1">
      <c r="B434" s="256"/>
      <c r="C434" s="256"/>
      <c r="E434" s="257"/>
      <c r="F434" s="257"/>
    </row>
    <row r="435" spans="2:6" s="239" customFormat="1">
      <c r="B435" s="256"/>
      <c r="C435" s="256"/>
      <c r="E435" s="257"/>
      <c r="F435" s="257"/>
    </row>
    <row r="436" spans="2:6" s="239" customFormat="1">
      <c r="B436" s="256"/>
      <c r="C436" s="256"/>
      <c r="E436" s="257"/>
      <c r="F436" s="257"/>
    </row>
    <row r="437" spans="2:6" s="239" customFormat="1">
      <c r="B437" s="256"/>
      <c r="C437" s="256"/>
      <c r="E437" s="257"/>
      <c r="F437" s="257"/>
    </row>
    <row r="438" spans="2:6" s="239" customFormat="1">
      <c r="B438" s="256"/>
      <c r="C438" s="256"/>
      <c r="E438" s="257"/>
      <c r="F438" s="257"/>
    </row>
    <row r="439" spans="2:6" s="239" customFormat="1">
      <c r="B439" s="256"/>
      <c r="C439" s="256"/>
      <c r="E439" s="257"/>
      <c r="F439" s="257"/>
    </row>
    <row r="440" spans="2:6" s="239" customFormat="1">
      <c r="B440" s="256"/>
      <c r="C440" s="256"/>
      <c r="E440" s="257"/>
      <c r="F440" s="257"/>
    </row>
    <row r="441" spans="2:6" s="239" customFormat="1">
      <c r="B441" s="256"/>
      <c r="C441" s="256"/>
      <c r="E441" s="257"/>
      <c r="F441" s="257"/>
    </row>
    <row r="442" spans="2:6" s="239" customFormat="1">
      <c r="B442" s="256"/>
      <c r="C442" s="256"/>
      <c r="E442" s="257"/>
      <c r="F442" s="257"/>
    </row>
    <row r="443" spans="2:6" s="239" customFormat="1">
      <c r="B443" s="256"/>
      <c r="C443" s="256"/>
      <c r="E443" s="257"/>
      <c r="F443" s="257"/>
    </row>
    <row r="444" spans="2:6" s="239" customFormat="1">
      <c r="B444" s="256"/>
      <c r="C444" s="256"/>
      <c r="E444" s="257"/>
      <c r="F444" s="257"/>
    </row>
    <row r="445" spans="2:6" s="239" customFormat="1">
      <c r="B445" s="256"/>
      <c r="C445" s="256"/>
      <c r="E445" s="257"/>
      <c r="F445" s="257"/>
    </row>
    <row r="446" spans="2:6" s="239" customFormat="1">
      <c r="B446" s="256"/>
      <c r="C446" s="256"/>
      <c r="E446" s="257"/>
      <c r="F446" s="257"/>
    </row>
    <row r="447" spans="2:6" s="239" customFormat="1">
      <c r="B447" s="256"/>
      <c r="C447" s="256"/>
      <c r="E447" s="257"/>
      <c r="F447" s="257"/>
    </row>
    <row r="448" spans="2:6" s="239" customFormat="1">
      <c r="B448" s="256"/>
      <c r="C448" s="256"/>
      <c r="E448" s="257"/>
      <c r="F448" s="257"/>
    </row>
    <row r="449" spans="2:6" s="239" customFormat="1">
      <c r="B449" s="256"/>
      <c r="C449" s="256"/>
      <c r="E449" s="257"/>
      <c r="F449" s="257"/>
    </row>
    <row r="450" spans="2:6" s="239" customFormat="1">
      <c r="B450" s="256"/>
      <c r="C450" s="256"/>
      <c r="E450" s="257"/>
      <c r="F450" s="257"/>
    </row>
    <row r="451" spans="2:6" s="239" customFormat="1">
      <c r="B451" s="256"/>
      <c r="C451" s="256"/>
      <c r="E451" s="257"/>
      <c r="F451" s="257"/>
    </row>
    <row r="452" spans="2:6" s="239" customFormat="1">
      <c r="B452" s="256"/>
      <c r="C452" s="256"/>
      <c r="E452" s="257"/>
      <c r="F452" s="257"/>
    </row>
    <row r="453" spans="2:6" s="239" customFormat="1">
      <c r="B453" s="256"/>
      <c r="C453" s="256"/>
      <c r="E453" s="257"/>
      <c r="F453" s="257"/>
    </row>
    <row r="454" spans="2:6" s="239" customFormat="1">
      <c r="B454" s="256"/>
      <c r="C454" s="256"/>
      <c r="E454" s="257"/>
      <c r="F454" s="257"/>
    </row>
    <row r="455" spans="2:6" s="239" customFormat="1">
      <c r="B455" s="256"/>
      <c r="C455" s="256"/>
      <c r="E455" s="257"/>
      <c r="F455" s="257"/>
    </row>
    <row r="456" spans="2:6" s="239" customFormat="1">
      <c r="B456" s="256"/>
      <c r="C456" s="256"/>
      <c r="E456" s="257"/>
      <c r="F456" s="257"/>
    </row>
    <row r="457" spans="2:6" s="239" customFormat="1">
      <c r="B457" s="256"/>
      <c r="C457" s="256"/>
      <c r="E457" s="257"/>
      <c r="F457" s="257"/>
    </row>
    <row r="458" spans="2:6" s="239" customFormat="1">
      <c r="B458" s="256"/>
      <c r="C458" s="256"/>
      <c r="E458" s="257"/>
      <c r="F458" s="257"/>
    </row>
    <row r="459" spans="2:6" s="239" customFormat="1">
      <c r="B459" s="256"/>
      <c r="C459" s="256"/>
      <c r="E459" s="257"/>
      <c r="F459" s="257"/>
    </row>
    <row r="460" spans="2:6" s="239" customFormat="1">
      <c r="B460" s="256"/>
      <c r="C460" s="256"/>
      <c r="E460" s="257"/>
      <c r="F460" s="257"/>
    </row>
    <row r="461" spans="2:6" s="239" customFormat="1">
      <c r="B461" s="256"/>
      <c r="C461" s="256"/>
      <c r="E461" s="257"/>
      <c r="F461" s="257"/>
    </row>
    <row r="462" spans="2:6" s="239" customFormat="1">
      <c r="B462" s="256"/>
      <c r="C462" s="256"/>
      <c r="E462" s="257"/>
      <c r="F462" s="257"/>
    </row>
    <row r="463" spans="2:6" s="239" customFormat="1">
      <c r="B463" s="256"/>
      <c r="C463" s="256"/>
      <c r="E463" s="257"/>
      <c r="F463" s="257"/>
    </row>
    <row r="464" spans="2:6" s="239" customFormat="1">
      <c r="B464" s="256"/>
      <c r="C464" s="256"/>
      <c r="E464" s="257"/>
      <c r="F464" s="257"/>
    </row>
    <row r="465" spans="1:6" s="239" customFormat="1">
      <c r="B465" s="256"/>
      <c r="C465" s="256"/>
      <c r="E465" s="257"/>
      <c r="F465" s="257"/>
    </row>
    <row r="466" spans="1:6" s="239" customFormat="1">
      <c r="B466" s="256"/>
      <c r="C466" s="256"/>
      <c r="E466" s="257"/>
      <c r="F466" s="257"/>
    </row>
    <row r="467" spans="1:6" s="239" customFormat="1">
      <c r="B467" s="256"/>
      <c r="C467" s="256"/>
      <c r="E467" s="257"/>
      <c r="F467" s="257"/>
    </row>
    <row r="468" spans="1:6" s="239" customFormat="1">
      <c r="B468" s="256"/>
      <c r="C468" s="256"/>
      <c r="E468" s="257"/>
      <c r="F468" s="257"/>
    </row>
    <row r="469" spans="1:6" s="239" customFormat="1">
      <c r="B469" s="256"/>
      <c r="C469" s="256"/>
      <c r="E469" s="257"/>
      <c r="F469" s="257"/>
    </row>
    <row r="470" spans="1:6" s="239" customFormat="1">
      <c r="B470" s="256"/>
      <c r="C470" s="256"/>
      <c r="E470" s="257"/>
      <c r="F470" s="257"/>
    </row>
    <row r="471" spans="1:6" s="239" customFormat="1">
      <c r="B471" s="256"/>
      <c r="C471" s="256"/>
      <c r="E471" s="257"/>
      <c r="F471" s="257"/>
    </row>
    <row r="472" spans="1:6" s="239" customFormat="1">
      <c r="B472" s="256"/>
      <c r="C472" s="256"/>
      <c r="E472" s="257"/>
      <c r="F472" s="257"/>
    </row>
    <row r="473" spans="1:6" s="239" customFormat="1">
      <c r="B473" s="256"/>
      <c r="C473" s="256"/>
      <c r="E473" s="257"/>
      <c r="F473" s="257"/>
    </row>
    <row r="474" spans="1:6" s="239" customFormat="1">
      <c r="B474" s="256"/>
      <c r="C474" s="256"/>
      <c r="E474" s="257"/>
      <c r="F474" s="257"/>
    </row>
    <row r="475" spans="1:6" s="239" customFormat="1">
      <c r="B475" s="256"/>
      <c r="C475" s="256"/>
      <c r="E475" s="257"/>
      <c r="F475" s="257"/>
    </row>
    <row r="476" spans="1:6" s="239" customFormat="1">
      <c r="B476" s="256"/>
      <c r="C476" s="256"/>
      <c r="E476" s="257"/>
      <c r="F476" s="257"/>
    </row>
    <row r="477" spans="1:6" s="239" customFormat="1">
      <c r="B477" s="256"/>
      <c r="C477" s="256"/>
      <c r="E477" s="257"/>
      <c r="F477" s="257"/>
    </row>
    <row r="478" spans="1:6" s="239" customFormat="1">
      <c r="B478" s="256"/>
      <c r="C478" s="256"/>
      <c r="E478" s="257"/>
      <c r="F478" s="257"/>
    </row>
    <row r="479" spans="1:6">
      <c r="A479" s="239"/>
      <c r="B479" s="256"/>
      <c r="C479" s="256"/>
      <c r="D479" s="239"/>
      <c r="E479" s="257"/>
      <c r="F479" s="257"/>
    </row>
    <row r="480" spans="1:6">
      <c r="A480" s="239"/>
      <c r="B480" s="256"/>
      <c r="C480" s="256"/>
      <c r="D480" s="239"/>
    </row>
    <row r="481" spans="1:4">
      <c r="A481" s="239"/>
      <c r="B481" s="256"/>
      <c r="C481" s="256"/>
      <c r="D481" s="239"/>
    </row>
    <row r="482" spans="1:4">
      <c r="A482" s="239"/>
      <c r="B482" s="256"/>
      <c r="C482" s="256"/>
      <c r="D482" s="239"/>
    </row>
    <row r="483" spans="1:4">
      <c r="D483" s="239"/>
    </row>
  </sheetData>
  <dataConsolidate/>
  <dataValidations count="1">
    <dataValidation type="list" allowBlank="1" showInputMessage="1" showErrorMessage="1" sqref="B43">
      <formula1>Cities</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sheetPr>
    <tabColor rgb="FF92D050"/>
  </sheetPr>
  <dimension ref="A1:CM370"/>
  <sheetViews>
    <sheetView showGridLines="0" zoomScale="85" zoomScaleNormal="85" workbookViewId="0">
      <selection activeCell="D38" sqref="D38"/>
    </sheetView>
  </sheetViews>
  <sheetFormatPr defaultColWidth="9.109375" defaultRowHeight="13.2"/>
  <cols>
    <col min="1" max="1" width="29.88671875" style="47" customWidth="1"/>
    <col min="2" max="2" width="9.109375" style="91"/>
    <col min="3" max="3" width="27.88671875" style="91" customWidth="1"/>
    <col min="4" max="5" width="9.109375" style="254" customWidth="1"/>
    <col min="6" max="91" width="9.109375" style="254"/>
    <col min="92" max="16384" width="9.109375" style="47"/>
  </cols>
  <sheetData>
    <row r="1" spans="1:3" ht="18">
      <c r="A1" s="739" t="s">
        <v>675</v>
      </c>
    </row>
    <row r="3" spans="1:3" ht="14.4">
      <c r="A3" s="491" t="s">
        <v>676</v>
      </c>
      <c r="B3" s="185" t="s">
        <v>681</v>
      </c>
      <c r="C3" s="703" t="s">
        <v>682</v>
      </c>
    </row>
    <row r="4" spans="1:3" ht="13.8">
      <c r="A4" s="879" t="s">
        <v>677</v>
      </c>
      <c r="B4" s="704">
        <v>2260</v>
      </c>
      <c r="C4" s="104" t="s">
        <v>683</v>
      </c>
    </row>
    <row r="5" spans="1:3" ht="13.8">
      <c r="A5" s="879" t="s">
        <v>678</v>
      </c>
      <c r="B5" s="704">
        <v>4.18</v>
      </c>
      <c r="C5" s="881" t="s">
        <v>635</v>
      </c>
    </row>
    <row r="6" spans="1:3" ht="13.8">
      <c r="A6" s="879" t="s">
        <v>679</v>
      </c>
      <c r="B6" s="704">
        <v>1.86</v>
      </c>
      <c r="C6" s="881" t="s">
        <v>635</v>
      </c>
    </row>
    <row r="7" spans="1:3" ht="13.8">
      <c r="A7" s="880" t="s">
        <v>680</v>
      </c>
      <c r="B7" s="705">
        <v>1723</v>
      </c>
      <c r="C7" s="881" t="s">
        <v>684</v>
      </c>
    </row>
    <row r="8" spans="1:3">
      <c r="C8" s="102"/>
    </row>
    <row r="9" spans="1:3" ht="14.4">
      <c r="A9" s="491" t="s">
        <v>685</v>
      </c>
      <c r="B9" s="185" t="s">
        <v>681</v>
      </c>
      <c r="C9" s="709" t="s">
        <v>682</v>
      </c>
    </row>
    <row r="10" spans="1:3" ht="13.8">
      <c r="A10" s="882" t="s">
        <v>611</v>
      </c>
      <c r="B10" s="864">
        <v>9.4600000000000004E-2</v>
      </c>
      <c r="C10" s="885" t="s">
        <v>686</v>
      </c>
    </row>
    <row r="11" spans="1:3" ht="13.8">
      <c r="A11" s="882" t="s">
        <v>691</v>
      </c>
      <c r="B11" s="864">
        <v>6.0000000000000002E-5</v>
      </c>
      <c r="C11" s="885" t="s">
        <v>692</v>
      </c>
    </row>
    <row r="12" spans="1:3" ht="13.8">
      <c r="A12" s="883" t="s">
        <v>632</v>
      </c>
      <c r="B12" s="864">
        <v>5.9999999999999997E-7</v>
      </c>
      <c r="C12" s="885" t="s">
        <v>687</v>
      </c>
    </row>
    <row r="13" spans="1:3" ht="13.8">
      <c r="A13" s="882" t="s">
        <v>613</v>
      </c>
      <c r="B13" s="864">
        <v>2.5500000000000002E-4</v>
      </c>
      <c r="C13" s="885" t="s">
        <v>688</v>
      </c>
    </row>
    <row r="14" spans="1:3" ht="13.8">
      <c r="A14" s="884" t="s">
        <v>614</v>
      </c>
      <c r="B14" s="864">
        <v>2.2399999999999998E-3</v>
      </c>
      <c r="C14" s="885" t="s">
        <v>689</v>
      </c>
    </row>
    <row r="17" spans="1:3" ht="14.4">
      <c r="A17" s="491" t="s">
        <v>690</v>
      </c>
      <c r="B17" s="185" t="s">
        <v>681</v>
      </c>
      <c r="C17" s="709" t="s">
        <v>682</v>
      </c>
    </row>
    <row r="18" spans="1:3" ht="14.4">
      <c r="A18" s="886" t="s">
        <v>611</v>
      </c>
      <c r="B18" s="356">
        <v>5.6000000000000001E-2</v>
      </c>
      <c r="C18" s="885" t="s">
        <v>686</v>
      </c>
    </row>
    <row r="19" spans="1:3" ht="13.8">
      <c r="A19" s="882" t="s">
        <v>691</v>
      </c>
      <c r="B19" s="356">
        <f>0.0001/1000</f>
        <v>1.0000000000000001E-7</v>
      </c>
      <c r="C19" s="885" t="s">
        <v>692</v>
      </c>
    </row>
    <row r="20" spans="1:3" ht="14.4">
      <c r="A20" s="887" t="s">
        <v>632</v>
      </c>
      <c r="B20" s="356">
        <v>9.9999999999999995E-8</v>
      </c>
      <c r="C20" s="885" t="s">
        <v>687</v>
      </c>
    </row>
    <row r="21" spans="1:3" ht="14.4">
      <c r="A21" s="888" t="s">
        <v>613</v>
      </c>
      <c r="B21" s="356">
        <v>2.6699999999999998E-4</v>
      </c>
      <c r="C21" s="885" t="s">
        <v>688</v>
      </c>
    </row>
    <row r="23" spans="1:3" ht="14.4">
      <c r="A23" s="491" t="s">
        <v>693</v>
      </c>
      <c r="B23" s="185" t="s">
        <v>681</v>
      </c>
      <c r="C23" s="891" t="s">
        <v>682</v>
      </c>
    </row>
    <row r="24" spans="1:3" ht="14.4">
      <c r="A24" s="889" t="s">
        <v>694</v>
      </c>
      <c r="B24" s="374">
        <v>80.5</v>
      </c>
      <c r="C24" s="246" t="s">
        <v>697</v>
      </c>
    </row>
    <row r="25" spans="1:3" ht="14.4">
      <c r="A25" s="889" t="s">
        <v>613</v>
      </c>
      <c r="B25" s="374">
        <v>1017.1</v>
      </c>
      <c r="C25" s="246" t="s">
        <v>697</v>
      </c>
    </row>
    <row r="26" spans="1:3" ht="14.4">
      <c r="A26" s="871" t="s">
        <v>617</v>
      </c>
      <c r="B26" s="374">
        <v>106</v>
      </c>
      <c r="C26" s="246" t="s">
        <v>697</v>
      </c>
    </row>
    <row r="27" spans="1:3" ht="14.4">
      <c r="A27" s="878" t="s">
        <v>615</v>
      </c>
      <c r="B27" s="374">
        <v>70.8</v>
      </c>
      <c r="C27" s="246" t="s">
        <v>697</v>
      </c>
    </row>
    <row r="28" spans="1:3" ht="14.4">
      <c r="A28" s="889" t="s">
        <v>611</v>
      </c>
      <c r="B28" s="374">
        <v>75800.3</v>
      </c>
      <c r="C28" s="246" t="s">
        <v>697</v>
      </c>
    </row>
    <row r="29" spans="1:3" ht="14.4">
      <c r="A29" s="889" t="s">
        <v>695</v>
      </c>
      <c r="B29" s="374">
        <v>4.18</v>
      </c>
      <c r="C29" s="246" t="s">
        <v>697</v>
      </c>
    </row>
    <row r="30" spans="1:3" ht="14.4">
      <c r="A30" s="890" t="s">
        <v>696</v>
      </c>
      <c r="B30" s="375">
        <v>1.9</v>
      </c>
      <c r="C30" s="246" t="s">
        <v>697</v>
      </c>
    </row>
    <row r="31" spans="1:3" ht="30" customHeight="1">
      <c r="A31" s="913" t="s">
        <v>698</v>
      </c>
      <c r="B31" s="914"/>
      <c r="C31" s="915"/>
    </row>
    <row r="32" spans="1:3" ht="13.8">
      <c r="A32" s="882" t="s">
        <v>614</v>
      </c>
      <c r="B32" s="356">
        <v>5.0000000000000001E-3</v>
      </c>
      <c r="C32" s="721" t="s">
        <v>699</v>
      </c>
    </row>
    <row r="33" spans="1:3" ht="13.8">
      <c r="A33" s="882" t="s">
        <v>613</v>
      </c>
      <c r="B33" s="356">
        <v>9.1999999999999998E-3</v>
      </c>
      <c r="C33" s="721" t="s">
        <v>699</v>
      </c>
    </row>
    <row r="34" spans="1:3" ht="13.8">
      <c r="A34" s="892" t="s">
        <v>617</v>
      </c>
      <c r="B34" s="356">
        <v>7.7000000000000002E-3</v>
      </c>
      <c r="C34" s="721" t="s">
        <v>699</v>
      </c>
    </row>
    <row r="35" spans="1:3" ht="14.4">
      <c r="A35" s="893" t="s">
        <v>615</v>
      </c>
      <c r="B35" s="356">
        <v>1.1000000000000001E-3</v>
      </c>
      <c r="C35" s="721" t="s">
        <v>699</v>
      </c>
    </row>
    <row r="36" spans="1:3" ht="14.4">
      <c r="A36" s="894" t="s">
        <v>633</v>
      </c>
      <c r="B36" s="356">
        <v>12.6</v>
      </c>
      <c r="C36" s="721" t="s">
        <v>699</v>
      </c>
    </row>
    <row r="37" spans="1:3" ht="13.8">
      <c r="A37" s="892" t="s">
        <v>700</v>
      </c>
      <c r="B37" s="356">
        <v>0.24</v>
      </c>
      <c r="C37" s="721" t="s">
        <v>701</v>
      </c>
    </row>
    <row r="38" spans="1:3" ht="13.8">
      <c r="A38" s="895" t="s">
        <v>702</v>
      </c>
      <c r="B38" s="715">
        <v>1</v>
      </c>
      <c r="C38" s="721" t="s">
        <v>703</v>
      </c>
    </row>
    <row r="40" spans="1:3" ht="32.25" customHeight="1">
      <c r="A40" s="913" t="s">
        <v>704</v>
      </c>
      <c r="B40" s="914"/>
      <c r="C40" s="915"/>
    </row>
    <row r="41" spans="1:3">
      <c r="A41" s="732" t="s">
        <v>705</v>
      </c>
      <c r="B41" s="702"/>
      <c r="C41" s="109"/>
    </row>
    <row r="42" spans="1:3" ht="13.8">
      <c r="A42" s="892" t="s">
        <v>706</v>
      </c>
      <c r="B42" s="728">
        <v>5.0000000000000001E-3</v>
      </c>
      <c r="C42" s="731" t="s">
        <v>707</v>
      </c>
    </row>
    <row r="43" spans="1:3" ht="13.8">
      <c r="A43" s="892" t="s">
        <v>708</v>
      </c>
      <c r="B43" s="728">
        <v>5.0000000000000001E-3</v>
      </c>
      <c r="C43" s="731" t="s">
        <v>707</v>
      </c>
    </row>
    <row r="44" spans="1:3" ht="13.8">
      <c r="A44" s="896" t="s">
        <v>709</v>
      </c>
      <c r="B44" s="728">
        <v>5.0000000000000001E-3</v>
      </c>
      <c r="C44" s="731" t="s">
        <v>707</v>
      </c>
    </row>
    <row r="45" spans="1:3" ht="13.8">
      <c r="A45" s="896" t="s">
        <v>710</v>
      </c>
      <c r="B45" s="728">
        <v>5.0000000000000001E-3</v>
      </c>
      <c r="C45" s="731" t="s">
        <v>707</v>
      </c>
    </row>
    <row r="46" spans="1:3" ht="13.8">
      <c r="A46" s="892" t="s">
        <v>711</v>
      </c>
      <c r="B46" s="728">
        <v>5.0000000000000001E-3</v>
      </c>
      <c r="C46" s="731" t="s">
        <v>707</v>
      </c>
    </row>
    <row r="47" spans="1:3" ht="14.4">
      <c r="A47" s="897" t="s">
        <v>712</v>
      </c>
      <c r="B47" s="728">
        <v>5.0000000000000001E-3</v>
      </c>
      <c r="C47" s="731" t="s">
        <v>487</v>
      </c>
    </row>
    <row r="48" spans="1:3" ht="14.4">
      <c r="A48" s="916" t="s">
        <v>713</v>
      </c>
      <c r="B48" s="917"/>
      <c r="C48" s="918"/>
    </row>
    <row r="49" spans="1:3">
      <c r="A49" s="404" t="s">
        <v>714</v>
      </c>
      <c r="B49" s="47"/>
      <c r="C49" s="109"/>
    </row>
    <row r="50" spans="1:3" ht="14.4">
      <c r="A50" s="10" t="s">
        <v>614</v>
      </c>
      <c r="B50" s="427">
        <v>0.02</v>
      </c>
      <c r="C50" s="862" t="s">
        <v>715</v>
      </c>
    </row>
    <row r="51" spans="1:3" ht="14.4">
      <c r="A51" s="10" t="s">
        <v>613</v>
      </c>
      <c r="B51" s="427">
        <v>1.6E-2</v>
      </c>
      <c r="C51" s="862" t="s">
        <v>715</v>
      </c>
    </row>
    <row r="52" spans="1:3" ht="14.4">
      <c r="A52" s="10" t="s">
        <v>617</v>
      </c>
      <c r="B52" s="427">
        <v>3.4000000000000002E-2</v>
      </c>
      <c r="C52" s="862" t="s">
        <v>715</v>
      </c>
    </row>
    <row r="53" spans="1:3" ht="14.4">
      <c r="A53" s="893" t="s">
        <v>615</v>
      </c>
      <c r="B53" s="427">
        <v>3.0000000000000001E-3</v>
      </c>
      <c r="C53" s="862" t="s">
        <v>715</v>
      </c>
    </row>
    <row r="54" spans="1:3" ht="14.4">
      <c r="A54" s="10" t="s">
        <v>716</v>
      </c>
      <c r="B54" s="428">
        <v>9.2799999999999994</v>
      </c>
      <c r="C54" s="862" t="s">
        <v>715</v>
      </c>
    </row>
    <row r="55" spans="1:3" ht="14.4">
      <c r="A55" s="889" t="s">
        <v>695</v>
      </c>
      <c r="B55" s="428">
        <v>1.48</v>
      </c>
      <c r="C55" s="862" t="s">
        <v>715</v>
      </c>
    </row>
    <row r="56" spans="1:3" ht="14.4">
      <c r="A56" s="890" t="s">
        <v>696</v>
      </c>
      <c r="B56" s="428">
        <v>1.67</v>
      </c>
      <c r="C56" s="862" t="s">
        <v>715</v>
      </c>
    </row>
    <row r="57" spans="1:3" ht="14.4">
      <c r="A57" s="10" t="s">
        <v>717</v>
      </c>
      <c r="B57" s="428">
        <v>0.53900000000000003</v>
      </c>
      <c r="C57" s="862" t="s">
        <v>715</v>
      </c>
    </row>
    <row r="58" spans="1:3" ht="14.4">
      <c r="A58" s="248" t="s">
        <v>718</v>
      </c>
      <c r="B58" s="428">
        <v>13</v>
      </c>
      <c r="C58" s="862" t="s">
        <v>715</v>
      </c>
    </row>
    <row r="59" spans="1:3">
      <c r="A59" s="737" t="s">
        <v>719</v>
      </c>
      <c r="B59" s="47"/>
      <c r="C59" s="721"/>
    </row>
    <row r="60" spans="1:3" ht="14.4">
      <c r="A60" s="10" t="s">
        <v>700</v>
      </c>
      <c r="B60" s="374">
        <v>6</v>
      </c>
      <c r="C60" s="862" t="s">
        <v>720</v>
      </c>
    </row>
    <row r="61" spans="1:3" ht="14.4">
      <c r="A61" s="14" t="s">
        <v>702</v>
      </c>
      <c r="B61" s="375">
        <v>162</v>
      </c>
      <c r="C61" s="863" t="s">
        <v>721</v>
      </c>
    </row>
    <row r="63" spans="1:3" ht="14.4">
      <c r="A63" s="491" t="s">
        <v>722</v>
      </c>
      <c r="B63" s="207"/>
      <c r="C63" s="47"/>
    </row>
    <row r="64" spans="1:3" ht="14.4">
      <c r="A64" s="19" t="s">
        <v>723</v>
      </c>
      <c r="B64" s="706">
        <v>2204.6</v>
      </c>
      <c r="C64" s="47"/>
    </row>
    <row r="65" spans="1:3" ht="14.4">
      <c r="A65" s="19" t="s">
        <v>724</v>
      </c>
      <c r="B65" s="706">
        <v>250</v>
      </c>
      <c r="C65" s="47"/>
    </row>
    <row r="66" spans="1:3" ht="14.4">
      <c r="A66" s="707" t="s">
        <v>725</v>
      </c>
      <c r="B66" s="708">
        <v>3.6</v>
      </c>
      <c r="C66" s="47"/>
    </row>
    <row r="68" spans="1:3" s="254" customFormat="1">
      <c r="B68" s="255"/>
      <c r="C68" s="255"/>
    </row>
    <row r="69" spans="1:3" s="254" customFormat="1">
      <c r="B69" s="255"/>
      <c r="C69" s="255"/>
    </row>
    <row r="70" spans="1:3" s="254" customFormat="1">
      <c r="B70" s="255"/>
      <c r="C70" s="255"/>
    </row>
    <row r="71" spans="1:3" s="254" customFormat="1">
      <c r="B71" s="255"/>
      <c r="C71" s="255"/>
    </row>
    <row r="72" spans="1:3" s="254" customFormat="1">
      <c r="B72" s="255"/>
      <c r="C72" s="255"/>
    </row>
    <row r="73" spans="1:3" s="254" customFormat="1">
      <c r="B73" s="255"/>
      <c r="C73" s="255"/>
    </row>
    <row r="74" spans="1:3" s="254" customFormat="1">
      <c r="B74" s="255"/>
      <c r="C74" s="255"/>
    </row>
    <row r="75" spans="1:3" s="254" customFormat="1">
      <c r="B75" s="255"/>
      <c r="C75" s="255"/>
    </row>
    <row r="76" spans="1:3" s="254" customFormat="1">
      <c r="B76" s="255"/>
      <c r="C76" s="255"/>
    </row>
    <row r="77" spans="1:3" s="254" customFormat="1">
      <c r="B77" s="255"/>
      <c r="C77" s="255"/>
    </row>
    <row r="78" spans="1:3" s="254" customFormat="1">
      <c r="B78" s="255"/>
      <c r="C78" s="255"/>
    </row>
    <row r="79" spans="1:3" s="254" customFormat="1">
      <c r="B79" s="255"/>
      <c r="C79" s="255"/>
    </row>
    <row r="80" spans="1:3" s="254" customFormat="1">
      <c r="B80" s="255"/>
      <c r="C80" s="255"/>
    </row>
    <row r="81" spans="2:3" s="254" customFormat="1">
      <c r="B81" s="255"/>
      <c r="C81" s="255"/>
    </row>
    <row r="82" spans="2:3" s="254" customFormat="1">
      <c r="B82" s="255"/>
      <c r="C82" s="255"/>
    </row>
    <row r="83" spans="2:3" s="254" customFormat="1">
      <c r="B83" s="255"/>
      <c r="C83" s="255"/>
    </row>
    <row r="84" spans="2:3" s="254" customFormat="1">
      <c r="B84" s="255"/>
      <c r="C84" s="255"/>
    </row>
    <row r="85" spans="2:3" s="254" customFormat="1">
      <c r="B85" s="255"/>
      <c r="C85" s="255"/>
    </row>
    <row r="86" spans="2:3" s="254" customFormat="1">
      <c r="B86" s="255"/>
      <c r="C86" s="255"/>
    </row>
    <row r="87" spans="2:3" s="254" customFormat="1">
      <c r="B87" s="255"/>
      <c r="C87" s="255"/>
    </row>
    <row r="88" spans="2:3" s="254" customFormat="1">
      <c r="B88" s="255"/>
      <c r="C88" s="255"/>
    </row>
    <row r="89" spans="2:3" s="254" customFormat="1">
      <c r="B89" s="255"/>
      <c r="C89" s="255"/>
    </row>
    <row r="90" spans="2:3" s="254" customFormat="1">
      <c r="B90" s="255"/>
      <c r="C90" s="255"/>
    </row>
    <row r="91" spans="2:3" s="254" customFormat="1">
      <c r="B91" s="255"/>
      <c r="C91" s="255"/>
    </row>
    <row r="92" spans="2:3" s="254" customFormat="1">
      <c r="B92" s="255"/>
      <c r="C92" s="255"/>
    </row>
    <row r="93" spans="2:3" s="254" customFormat="1">
      <c r="B93" s="255"/>
      <c r="C93" s="255"/>
    </row>
    <row r="94" spans="2:3" s="254" customFormat="1">
      <c r="B94" s="255"/>
      <c r="C94" s="255"/>
    </row>
    <row r="95" spans="2:3" s="254" customFormat="1">
      <c r="B95" s="255"/>
      <c r="C95" s="255"/>
    </row>
    <row r="96" spans="2:3" s="254" customFormat="1">
      <c r="B96" s="255"/>
      <c r="C96" s="255"/>
    </row>
    <row r="97" spans="2:3" s="254" customFormat="1">
      <c r="B97" s="255"/>
      <c r="C97" s="255"/>
    </row>
    <row r="98" spans="2:3" s="254" customFormat="1">
      <c r="B98" s="255"/>
      <c r="C98" s="255"/>
    </row>
    <row r="99" spans="2:3" s="254" customFormat="1">
      <c r="B99" s="255"/>
      <c r="C99" s="255"/>
    </row>
    <row r="100" spans="2:3" s="254" customFormat="1">
      <c r="B100" s="255"/>
      <c r="C100" s="255"/>
    </row>
    <row r="101" spans="2:3" s="254" customFormat="1">
      <c r="B101" s="255"/>
      <c r="C101" s="255"/>
    </row>
    <row r="102" spans="2:3" s="254" customFormat="1">
      <c r="B102" s="255"/>
      <c r="C102" s="255"/>
    </row>
    <row r="103" spans="2:3" s="254" customFormat="1">
      <c r="B103" s="255"/>
      <c r="C103" s="255"/>
    </row>
    <row r="104" spans="2:3" s="254" customFormat="1">
      <c r="B104" s="255"/>
      <c r="C104" s="255"/>
    </row>
    <row r="105" spans="2:3" s="254" customFormat="1">
      <c r="B105" s="255"/>
      <c r="C105" s="255"/>
    </row>
    <row r="106" spans="2:3" s="254" customFormat="1">
      <c r="B106" s="255"/>
      <c r="C106" s="255"/>
    </row>
    <row r="107" spans="2:3" s="254" customFormat="1">
      <c r="B107" s="255"/>
      <c r="C107" s="255"/>
    </row>
    <row r="108" spans="2:3" s="254" customFormat="1">
      <c r="B108" s="255"/>
      <c r="C108" s="255"/>
    </row>
    <row r="109" spans="2:3" s="254" customFormat="1">
      <c r="B109" s="255"/>
      <c r="C109" s="255"/>
    </row>
    <row r="110" spans="2:3" s="254" customFormat="1">
      <c r="B110" s="255"/>
      <c r="C110" s="255"/>
    </row>
    <row r="111" spans="2:3" s="254" customFormat="1">
      <c r="B111" s="255"/>
      <c r="C111" s="255"/>
    </row>
    <row r="112" spans="2:3" s="254" customFormat="1">
      <c r="B112" s="255"/>
      <c r="C112" s="255"/>
    </row>
    <row r="113" spans="2:3" s="254" customFormat="1">
      <c r="B113" s="255"/>
      <c r="C113" s="255"/>
    </row>
    <row r="114" spans="2:3" s="254" customFormat="1">
      <c r="B114" s="255"/>
      <c r="C114" s="255"/>
    </row>
    <row r="115" spans="2:3" s="254" customFormat="1">
      <c r="B115" s="255"/>
      <c r="C115" s="255"/>
    </row>
    <row r="116" spans="2:3" s="254" customFormat="1">
      <c r="B116" s="255"/>
      <c r="C116" s="255"/>
    </row>
    <row r="117" spans="2:3" s="254" customFormat="1">
      <c r="B117" s="255"/>
      <c r="C117" s="255"/>
    </row>
    <row r="118" spans="2:3" s="254" customFormat="1">
      <c r="B118" s="255"/>
      <c r="C118" s="255"/>
    </row>
    <row r="119" spans="2:3" s="254" customFormat="1">
      <c r="B119" s="255"/>
      <c r="C119" s="255"/>
    </row>
    <row r="120" spans="2:3" s="254" customFormat="1">
      <c r="B120" s="255"/>
      <c r="C120" s="255"/>
    </row>
    <row r="121" spans="2:3" s="254" customFormat="1">
      <c r="B121" s="255"/>
      <c r="C121" s="255"/>
    </row>
    <row r="122" spans="2:3" s="254" customFormat="1">
      <c r="B122" s="255"/>
      <c r="C122" s="255"/>
    </row>
    <row r="123" spans="2:3" s="254" customFormat="1">
      <c r="B123" s="255"/>
      <c r="C123" s="255"/>
    </row>
    <row r="124" spans="2:3" s="254" customFormat="1">
      <c r="B124" s="255"/>
      <c r="C124" s="255"/>
    </row>
    <row r="125" spans="2:3" s="254" customFormat="1">
      <c r="B125" s="255"/>
      <c r="C125" s="255"/>
    </row>
    <row r="126" spans="2:3" s="254" customFormat="1">
      <c r="B126" s="255"/>
      <c r="C126" s="255"/>
    </row>
    <row r="127" spans="2:3" s="254" customFormat="1">
      <c r="B127" s="255"/>
      <c r="C127" s="255"/>
    </row>
    <row r="128" spans="2:3" s="254" customFormat="1">
      <c r="B128" s="255"/>
      <c r="C128" s="255"/>
    </row>
    <row r="129" spans="2:3" s="254" customFormat="1">
      <c r="B129" s="255"/>
      <c r="C129" s="255"/>
    </row>
    <row r="130" spans="2:3" s="254" customFormat="1">
      <c r="B130" s="255"/>
      <c r="C130" s="255"/>
    </row>
    <row r="131" spans="2:3" s="254" customFormat="1">
      <c r="B131" s="255"/>
      <c r="C131" s="255"/>
    </row>
    <row r="132" spans="2:3" s="254" customFormat="1">
      <c r="B132" s="255"/>
      <c r="C132" s="255"/>
    </row>
    <row r="133" spans="2:3" s="254" customFormat="1">
      <c r="B133" s="255"/>
      <c r="C133" s="255"/>
    </row>
    <row r="134" spans="2:3" s="254" customFormat="1">
      <c r="B134" s="255"/>
      <c r="C134" s="255"/>
    </row>
    <row r="135" spans="2:3" s="254" customFormat="1">
      <c r="B135" s="255"/>
      <c r="C135" s="255"/>
    </row>
    <row r="136" spans="2:3" s="254" customFormat="1">
      <c r="B136" s="255"/>
      <c r="C136" s="255"/>
    </row>
    <row r="137" spans="2:3" s="254" customFormat="1">
      <c r="B137" s="255"/>
      <c r="C137" s="255"/>
    </row>
    <row r="138" spans="2:3" s="254" customFormat="1">
      <c r="B138" s="255"/>
      <c r="C138" s="255"/>
    </row>
    <row r="139" spans="2:3" s="254" customFormat="1">
      <c r="B139" s="255"/>
      <c r="C139" s="255"/>
    </row>
    <row r="140" spans="2:3" s="254" customFormat="1">
      <c r="B140" s="255"/>
      <c r="C140" s="255"/>
    </row>
    <row r="141" spans="2:3" s="254" customFormat="1">
      <c r="B141" s="255"/>
      <c r="C141" s="255"/>
    </row>
    <row r="142" spans="2:3" s="254" customFormat="1">
      <c r="B142" s="255"/>
      <c r="C142" s="255"/>
    </row>
    <row r="143" spans="2:3" s="254" customFormat="1">
      <c r="B143" s="255"/>
      <c r="C143" s="255"/>
    </row>
    <row r="144" spans="2:3" s="254" customFormat="1">
      <c r="B144" s="255"/>
      <c r="C144" s="255"/>
    </row>
    <row r="145" spans="2:3" s="254" customFormat="1">
      <c r="B145" s="255"/>
      <c r="C145" s="255"/>
    </row>
    <row r="146" spans="2:3" s="254" customFormat="1">
      <c r="B146" s="255"/>
      <c r="C146" s="255"/>
    </row>
    <row r="147" spans="2:3" s="254" customFormat="1">
      <c r="B147" s="255"/>
      <c r="C147" s="255"/>
    </row>
    <row r="148" spans="2:3" s="254" customFormat="1">
      <c r="B148" s="255"/>
      <c r="C148" s="255"/>
    </row>
    <row r="149" spans="2:3" s="254" customFormat="1">
      <c r="B149" s="255"/>
      <c r="C149" s="255"/>
    </row>
    <row r="150" spans="2:3" s="254" customFormat="1">
      <c r="B150" s="255"/>
      <c r="C150" s="255"/>
    </row>
    <row r="151" spans="2:3" s="254" customFormat="1">
      <c r="B151" s="255"/>
      <c r="C151" s="255"/>
    </row>
    <row r="152" spans="2:3" s="254" customFormat="1">
      <c r="B152" s="255"/>
      <c r="C152" s="255"/>
    </row>
    <row r="153" spans="2:3" s="254" customFormat="1">
      <c r="B153" s="255"/>
      <c r="C153" s="255"/>
    </row>
    <row r="154" spans="2:3" s="254" customFormat="1">
      <c r="B154" s="255"/>
      <c r="C154" s="255"/>
    </row>
    <row r="155" spans="2:3" s="254" customFormat="1">
      <c r="B155" s="255"/>
      <c r="C155" s="255"/>
    </row>
    <row r="156" spans="2:3" s="254" customFormat="1">
      <c r="B156" s="255"/>
      <c r="C156" s="255"/>
    </row>
    <row r="157" spans="2:3" s="254" customFormat="1">
      <c r="B157" s="255"/>
      <c r="C157" s="255"/>
    </row>
    <row r="158" spans="2:3" s="254" customFormat="1">
      <c r="B158" s="255"/>
      <c r="C158" s="255"/>
    </row>
    <row r="159" spans="2:3" s="254" customFormat="1">
      <c r="B159" s="255"/>
      <c r="C159" s="255"/>
    </row>
    <row r="160" spans="2:3" s="254" customFormat="1">
      <c r="B160" s="255"/>
      <c r="C160" s="255"/>
    </row>
    <row r="161" spans="2:3" s="254" customFormat="1">
      <c r="B161" s="255"/>
      <c r="C161" s="255"/>
    </row>
    <row r="162" spans="2:3" s="254" customFormat="1">
      <c r="B162" s="255"/>
      <c r="C162" s="255"/>
    </row>
    <row r="163" spans="2:3" s="254" customFormat="1">
      <c r="B163" s="255"/>
      <c r="C163" s="255"/>
    </row>
    <row r="164" spans="2:3" s="254" customFormat="1">
      <c r="B164" s="255"/>
      <c r="C164" s="255"/>
    </row>
    <row r="165" spans="2:3" s="254" customFormat="1">
      <c r="B165" s="255"/>
      <c r="C165" s="255"/>
    </row>
    <row r="166" spans="2:3" s="254" customFormat="1">
      <c r="B166" s="255"/>
      <c r="C166" s="255"/>
    </row>
    <row r="167" spans="2:3" s="254" customFormat="1">
      <c r="B167" s="255"/>
      <c r="C167" s="255"/>
    </row>
    <row r="168" spans="2:3" s="254" customFormat="1">
      <c r="B168" s="255"/>
      <c r="C168" s="255"/>
    </row>
    <row r="169" spans="2:3" s="254" customFormat="1">
      <c r="B169" s="255"/>
      <c r="C169" s="255"/>
    </row>
    <row r="170" spans="2:3" s="254" customFormat="1">
      <c r="B170" s="255"/>
      <c r="C170" s="255"/>
    </row>
    <row r="171" spans="2:3" s="254" customFormat="1">
      <c r="B171" s="255"/>
      <c r="C171" s="255"/>
    </row>
    <row r="172" spans="2:3" s="254" customFormat="1">
      <c r="B172" s="255"/>
      <c r="C172" s="255"/>
    </row>
    <row r="173" spans="2:3" s="254" customFormat="1">
      <c r="B173" s="255"/>
      <c r="C173" s="255"/>
    </row>
    <row r="174" spans="2:3" s="254" customFormat="1">
      <c r="B174" s="255"/>
      <c r="C174" s="255"/>
    </row>
    <row r="175" spans="2:3" s="254" customFormat="1">
      <c r="B175" s="255"/>
      <c r="C175" s="255"/>
    </row>
    <row r="176" spans="2:3" s="254" customFormat="1">
      <c r="B176" s="255"/>
      <c r="C176" s="255"/>
    </row>
    <row r="177" spans="2:3" s="254" customFormat="1">
      <c r="B177" s="255"/>
      <c r="C177" s="255"/>
    </row>
    <row r="178" spans="2:3" s="254" customFormat="1">
      <c r="B178" s="255"/>
      <c r="C178" s="255"/>
    </row>
    <row r="179" spans="2:3" s="254" customFormat="1">
      <c r="B179" s="255"/>
      <c r="C179" s="255"/>
    </row>
    <row r="180" spans="2:3" s="254" customFormat="1">
      <c r="B180" s="255"/>
      <c r="C180" s="255"/>
    </row>
    <row r="181" spans="2:3" s="254" customFormat="1">
      <c r="B181" s="255"/>
      <c r="C181" s="255"/>
    </row>
    <row r="182" spans="2:3" s="254" customFormat="1">
      <c r="B182" s="255"/>
      <c r="C182" s="255"/>
    </row>
    <row r="183" spans="2:3" s="254" customFormat="1">
      <c r="B183" s="255"/>
      <c r="C183" s="255"/>
    </row>
    <row r="184" spans="2:3" s="254" customFormat="1">
      <c r="B184" s="255"/>
      <c r="C184" s="255"/>
    </row>
    <row r="185" spans="2:3" s="254" customFormat="1">
      <c r="B185" s="255"/>
      <c r="C185" s="255"/>
    </row>
    <row r="186" spans="2:3" s="254" customFormat="1">
      <c r="B186" s="255"/>
      <c r="C186" s="255"/>
    </row>
    <row r="187" spans="2:3" s="254" customFormat="1">
      <c r="B187" s="255"/>
      <c r="C187" s="255"/>
    </row>
    <row r="188" spans="2:3" s="254" customFormat="1">
      <c r="B188" s="255"/>
      <c r="C188" s="255"/>
    </row>
    <row r="189" spans="2:3" s="254" customFormat="1">
      <c r="B189" s="255"/>
      <c r="C189" s="255"/>
    </row>
    <row r="190" spans="2:3" s="254" customFormat="1">
      <c r="B190" s="255"/>
      <c r="C190" s="255"/>
    </row>
    <row r="191" spans="2:3" s="254" customFormat="1">
      <c r="B191" s="255"/>
      <c r="C191" s="255"/>
    </row>
    <row r="192" spans="2:3" s="254" customFormat="1">
      <c r="B192" s="255"/>
      <c r="C192" s="255"/>
    </row>
    <row r="193" spans="2:3" s="254" customFormat="1">
      <c r="B193" s="255"/>
      <c r="C193" s="255"/>
    </row>
    <row r="194" spans="2:3" s="254" customFormat="1">
      <c r="B194" s="255"/>
      <c r="C194" s="255"/>
    </row>
    <row r="195" spans="2:3" s="254" customFormat="1">
      <c r="B195" s="255"/>
      <c r="C195" s="255"/>
    </row>
    <row r="196" spans="2:3" s="254" customFormat="1">
      <c r="B196" s="255"/>
      <c r="C196" s="255"/>
    </row>
    <row r="197" spans="2:3" s="254" customFormat="1">
      <c r="B197" s="255"/>
      <c r="C197" s="255"/>
    </row>
    <row r="198" spans="2:3" s="254" customFormat="1">
      <c r="B198" s="255"/>
      <c r="C198" s="255"/>
    </row>
    <row r="199" spans="2:3" s="254" customFormat="1">
      <c r="B199" s="255"/>
      <c r="C199" s="255"/>
    </row>
    <row r="200" spans="2:3" s="254" customFormat="1">
      <c r="B200" s="255"/>
      <c r="C200" s="255"/>
    </row>
    <row r="201" spans="2:3" s="254" customFormat="1">
      <c r="B201" s="255"/>
      <c r="C201" s="255"/>
    </row>
    <row r="202" spans="2:3" s="254" customFormat="1">
      <c r="B202" s="255"/>
      <c r="C202" s="255"/>
    </row>
    <row r="203" spans="2:3" s="254" customFormat="1">
      <c r="B203" s="255"/>
      <c r="C203" s="255"/>
    </row>
    <row r="204" spans="2:3" s="254" customFormat="1">
      <c r="B204" s="255"/>
      <c r="C204" s="255"/>
    </row>
    <row r="205" spans="2:3" s="254" customFormat="1">
      <c r="B205" s="255"/>
      <c r="C205" s="255"/>
    </row>
    <row r="206" spans="2:3" s="254" customFormat="1">
      <c r="B206" s="255"/>
      <c r="C206" s="255"/>
    </row>
    <row r="207" spans="2:3" s="254" customFormat="1">
      <c r="B207" s="255"/>
      <c r="C207" s="255"/>
    </row>
    <row r="208" spans="2:3" s="254" customFormat="1">
      <c r="B208" s="255"/>
      <c r="C208" s="255"/>
    </row>
    <row r="209" spans="2:3" s="254" customFormat="1">
      <c r="B209" s="255"/>
      <c r="C209" s="255"/>
    </row>
    <row r="210" spans="2:3" s="254" customFormat="1">
      <c r="B210" s="255"/>
      <c r="C210" s="255"/>
    </row>
    <row r="211" spans="2:3" s="254" customFormat="1">
      <c r="B211" s="255"/>
      <c r="C211" s="255"/>
    </row>
    <row r="212" spans="2:3" s="254" customFormat="1">
      <c r="B212" s="255"/>
      <c r="C212" s="255"/>
    </row>
    <row r="213" spans="2:3" s="254" customFormat="1">
      <c r="B213" s="255"/>
      <c r="C213" s="255"/>
    </row>
    <row r="214" spans="2:3" s="254" customFormat="1">
      <c r="B214" s="255"/>
      <c r="C214" s="255"/>
    </row>
    <row r="215" spans="2:3" s="254" customFormat="1">
      <c r="B215" s="255"/>
      <c r="C215" s="255"/>
    </row>
    <row r="216" spans="2:3" s="254" customFormat="1">
      <c r="B216" s="255"/>
      <c r="C216" s="255"/>
    </row>
    <row r="217" spans="2:3" s="254" customFormat="1">
      <c r="B217" s="255"/>
      <c r="C217" s="255"/>
    </row>
    <row r="218" spans="2:3" s="254" customFormat="1">
      <c r="B218" s="255"/>
      <c r="C218" s="255"/>
    </row>
    <row r="219" spans="2:3" s="254" customFormat="1">
      <c r="B219" s="255"/>
      <c r="C219" s="255"/>
    </row>
    <row r="220" spans="2:3" s="254" customFormat="1">
      <c r="B220" s="255"/>
      <c r="C220" s="255"/>
    </row>
    <row r="221" spans="2:3" s="254" customFormat="1">
      <c r="B221" s="255"/>
      <c r="C221" s="255"/>
    </row>
    <row r="222" spans="2:3" s="254" customFormat="1">
      <c r="B222" s="255"/>
      <c r="C222" s="255"/>
    </row>
    <row r="223" spans="2:3" s="254" customFormat="1">
      <c r="B223" s="255"/>
      <c r="C223" s="255"/>
    </row>
    <row r="224" spans="2:3" s="254" customFormat="1">
      <c r="B224" s="255"/>
      <c r="C224" s="255"/>
    </row>
    <row r="225" spans="2:3" s="254" customFormat="1">
      <c r="B225" s="255"/>
      <c r="C225" s="255"/>
    </row>
    <row r="226" spans="2:3" s="254" customFormat="1">
      <c r="B226" s="255"/>
      <c r="C226" s="255"/>
    </row>
    <row r="227" spans="2:3" s="254" customFormat="1">
      <c r="B227" s="255"/>
      <c r="C227" s="255"/>
    </row>
    <row r="228" spans="2:3" s="254" customFormat="1">
      <c r="B228" s="255"/>
      <c r="C228" s="255"/>
    </row>
    <row r="229" spans="2:3" s="254" customFormat="1">
      <c r="B229" s="255"/>
      <c r="C229" s="255"/>
    </row>
    <row r="230" spans="2:3" s="254" customFormat="1">
      <c r="B230" s="255"/>
      <c r="C230" s="255"/>
    </row>
    <row r="231" spans="2:3" s="254" customFormat="1">
      <c r="B231" s="255"/>
      <c r="C231" s="255"/>
    </row>
    <row r="232" spans="2:3" s="254" customFormat="1">
      <c r="B232" s="255"/>
      <c r="C232" s="255"/>
    </row>
    <row r="233" spans="2:3" s="254" customFormat="1">
      <c r="B233" s="255"/>
      <c r="C233" s="255"/>
    </row>
    <row r="234" spans="2:3" s="254" customFormat="1">
      <c r="B234" s="255"/>
      <c r="C234" s="255"/>
    </row>
    <row r="235" spans="2:3" s="254" customFormat="1">
      <c r="B235" s="255"/>
      <c r="C235" s="255"/>
    </row>
    <row r="236" spans="2:3" s="254" customFormat="1">
      <c r="B236" s="255"/>
      <c r="C236" s="255"/>
    </row>
    <row r="237" spans="2:3" s="254" customFormat="1">
      <c r="B237" s="255"/>
      <c r="C237" s="255"/>
    </row>
    <row r="238" spans="2:3" s="254" customFormat="1">
      <c r="B238" s="255"/>
      <c r="C238" s="255"/>
    </row>
    <row r="239" spans="2:3" s="254" customFormat="1">
      <c r="B239" s="255"/>
      <c r="C239" s="255"/>
    </row>
    <row r="240" spans="2:3" s="254" customFormat="1">
      <c r="B240" s="255"/>
      <c r="C240" s="255"/>
    </row>
    <row r="241" spans="2:3" s="254" customFormat="1">
      <c r="B241" s="255"/>
      <c r="C241" s="255"/>
    </row>
    <row r="242" spans="2:3" s="254" customFormat="1">
      <c r="B242" s="255"/>
      <c r="C242" s="255"/>
    </row>
    <row r="243" spans="2:3" s="254" customFormat="1">
      <c r="B243" s="255"/>
      <c r="C243" s="255"/>
    </row>
    <row r="244" spans="2:3" s="254" customFormat="1">
      <c r="B244" s="255"/>
      <c r="C244" s="255"/>
    </row>
    <row r="245" spans="2:3" s="254" customFormat="1">
      <c r="B245" s="255"/>
      <c r="C245" s="255"/>
    </row>
    <row r="246" spans="2:3" s="254" customFormat="1">
      <c r="B246" s="255"/>
      <c r="C246" s="255"/>
    </row>
    <row r="247" spans="2:3" s="254" customFormat="1">
      <c r="B247" s="255"/>
      <c r="C247" s="255"/>
    </row>
    <row r="248" spans="2:3" s="254" customFormat="1">
      <c r="B248" s="255"/>
      <c r="C248" s="255"/>
    </row>
    <row r="249" spans="2:3" s="254" customFormat="1">
      <c r="B249" s="255"/>
      <c r="C249" s="255"/>
    </row>
    <row r="250" spans="2:3" s="254" customFormat="1">
      <c r="B250" s="255"/>
      <c r="C250" s="255"/>
    </row>
    <row r="251" spans="2:3" s="254" customFormat="1">
      <c r="B251" s="255"/>
      <c r="C251" s="255"/>
    </row>
    <row r="252" spans="2:3" s="254" customFormat="1">
      <c r="B252" s="255"/>
      <c r="C252" s="255"/>
    </row>
    <row r="253" spans="2:3" s="254" customFormat="1">
      <c r="B253" s="255"/>
      <c r="C253" s="255"/>
    </row>
    <row r="254" spans="2:3" s="254" customFormat="1">
      <c r="B254" s="255"/>
      <c r="C254" s="255"/>
    </row>
    <row r="255" spans="2:3" s="254" customFormat="1">
      <c r="B255" s="255"/>
      <c r="C255" s="255"/>
    </row>
    <row r="256" spans="2:3" s="254" customFormat="1">
      <c r="B256" s="255"/>
      <c r="C256" s="255"/>
    </row>
    <row r="257" spans="2:3" s="254" customFormat="1">
      <c r="B257" s="255"/>
      <c r="C257" s="255"/>
    </row>
    <row r="258" spans="2:3" s="254" customFormat="1">
      <c r="B258" s="255"/>
      <c r="C258" s="255"/>
    </row>
    <row r="259" spans="2:3" s="254" customFormat="1">
      <c r="B259" s="255"/>
      <c r="C259" s="255"/>
    </row>
    <row r="260" spans="2:3" s="254" customFormat="1">
      <c r="B260" s="255"/>
      <c r="C260" s="255"/>
    </row>
    <row r="261" spans="2:3" s="254" customFormat="1">
      <c r="B261" s="255"/>
      <c r="C261" s="255"/>
    </row>
    <row r="262" spans="2:3" s="254" customFormat="1">
      <c r="B262" s="255"/>
      <c r="C262" s="255"/>
    </row>
    <row r="263" spans="2:3" s="254" customFormat="1">
      <c r="B263" s="255"/>
      <c r="C263" s="255"/>
    </row>
    <row r="264" spans="2:3" s="254" customFormat="1">
      <c r="B264" s="255"/>
      <c r="C264" s="255"/>
    </row>
    <row r="265" spans="2:3" s="254" customFormat="1">
      <c r="B265" s="255"/>
      <c r="C265" s="255"/>
    </row>
    <row r="266" spans="2:3" s="254" customFormat="1">
      <c r="B266" s="255"/>
      <c r="C266" s="255"/>
    </row>
    <row r="267" spans="2:3" s="254" customFormat="1">
      <c r="B267" s="255"/>
      <c r="C267" s="255"/>
    </row>
    <row r="268" spans="2:3" s="254" customFormat="1">
      <c r="B268" s="255"/>
      <c r="C268" s="255"/>
    </row>
    <row r="269" spans="2:3" s="254" customFormat="1">
      <c r="B269" s="255"/>
      <c r="C269" s="255"/>
    </row>
    <row r="270" spans="2:3" s="254" customFormat="1">
      <c r="B270" s="255"/>
      <c r="C270" s="255"/>
    </row>
    <row r="271" spans="2:3" s="254" customFormat="1">
      <c r="B271" s="255"/>
      <c r="C271" s="255"/>
    </row>
    <row r="272" spans="2:3" s="254" customFormat="1">
      <c r="B272" s="255"/>
      <c r="C272" s="255"/>
    </row>
    <row r="273" spans="2:3" s="254" customFormat="1">
      <c r="B273" s="255"/>
      <c r="C273" s="255"/>
    </row>
    <row r="274" spans="2:3" s="254" customFormat="1">
      <c r="B274" s="255"/>
      <c r="C274" s="255"/>
    </row>
    <row r="275" spans="2:3" s="254" customFormat="1">
      <c r="B275" s="255"/>
      <c r="C275" s="255"/>
    </row>
    <row r="276" spans="2:3" s="254" customFormat="1">
      <c r="B276" s="255"/>
      <c r="C276" s="255"/>
    </row>
    <row r="277" spans="2:3" s="254" customFormat="1">
      <c r="B277" s="255"/>
      <c r="C277" s="255"/>
    </row>
    <row r="278" spans="2:3" s="254" customFormat="1">
      <c r="B278" s="255"/>
      <c r="C278" s="255"/>
    </row>
    <row r="279" spans="2:3" s="254" customFormat="1">
      <c r="B279" s="255"/>
      <c r="C279" s="255"/>
    </row>
    <row r="280" spans="2:3" s="254" customFormat="1">
      <c r="B280" s="255"/>
      <c r="C280" s="255"/>
    </row>
    <row r="281" spans="2:3" s="254" customFormat="1">
      <c r="B281" s="255"/>
      <c r="C281" s="255"/>
    </row>
    <row r="282" spans="2:3" s="254" customFormat="1">
      <c r="B282" s="255"/>
      <c r="C282" s="255"/>
    </row>
    <row r="283" spans="2:3" s="254" customFormat="1">
      <c r="B283" s="255"/>
      <c r="C283" s="255"/>
    </row>
    <row r="284" spans="2:3" s="254" customFormat="1">
      <c r="B284" s="255"/>
      <c r="C284" s="255"/>
    </row>
    <row r="285" spans="2:3" s="254" customFormat="1">
      <c r="B285" s="255"/>
      <c r="C285" s="255"/>
    </row>
    <row r="286" spans="2:3" s="254" customFormat="1">
      <c r="B286" s="255"/>
      <c r="C286" s="255"/>
    </row>
    <row r="287" spans="2:3" s="254" customFormat="1">
      <c r="B287" s="255"/>
      <c r="C287" s="255"/>
    </row>
    <row r="288" spans="2:3" s="254" customFormat="1">
      <c r="B288" s="255"/>
      <c r="C288" s="255"/>
    </row>
    <row r="289" spans="2:3" s="254" customFormat="1">
      <c r="B289" s="255"/>
      <c r="C289" s="255"/>
    </row>
    <row r="290" spans="2:3" s="254" customFormat="1">
      <c r="B290" s="255"/>
      <c r="C290" s="255"/>
    </row>
    <row r="291" spans="2:3" s="254" customFormat="1">
      <c r="B291" s="255"/>
      <c r="C291" s="255"/>
    </row>
    <row r="292" spans="2:3" s="254" customFormat="1">
      <c r="B292" s="255"/>
      <c r="C292" s="255"/>
    </row>
    <row r="293" spans="2:3" s="254" customFormat="1">
      <c r="B293" s="255"/>
      <c r="C293" s="255"/>
    </row>
    <row r="294" spans="2:3" s="254" customFormat="1">
      <c r="B294" s="255"/>
      <c r="C294" s="255"/>
    </row>
    <row r="295" spans="2:3" s="254" customFormat="1">
      <c r="B295" s="255"/>
      <c r="C295" s="255"/>
    </row>
    <row r="296" spans="2:3" s="254" customFormat="1">
      <c r="B296" s="255"/>
      <c r="C296" s="255"/>
    </row>
    <row r="297" spans="2:3" s="254" customFormat="1">
      <c r="B297" s="255"/>
      <c r="C297" s="255"/>
    </row>
    <row r="298" spans="2:3" s="254" customFormat="1">
      <c r="B298" s="255"/>
      <c r="C298" s="255"/>
    </row>
    <row r="299" spans="2:3" s="254" customFormat="1">
      <c r="B299" s="255"/>
      <c r="C299" s="255"/>
    </row>
    <row r="300" spans="2:3" s="254" customFormat="1">
      <c r="B300" s="255"/>
      <c r="C300" s="255"/>
    </row>
    <row r="301" spans="2:3" s="254" customFormat="1">
      <c r="B301" s="255"/>
      <c r="C301" s="255"/>
    </row>
    <row r="302" spans="2:3" s="254" customFormat="1">
      <c r="B302" s="255"/>
      <c r="C302" s="255"/>
    </row>
    <row r="303" spans="2:3" s="254" customFormat="1">
      <c r="B303" s="255"/>
      <c r="C303" s="255"/>
    </row>
    <row r="304" spans="2:3" s="254" customFormat="1">
      <c r="B304" s="255"/>
      <c r="C304" s="255"/>
    </row>
    <row r="305" spans="2:3" s="254" customFormat="1">
      <c r="B305" s="255"/>
      <c r="C305" s="255"/>
    </row>
    <row r="306" spans="2:3" s="254" customFormat="1">
      <c r="B306" s="255"/>
      <c r="C306" s="255"/>
    </row>
    <row r="307" spans="2:3" s="254" customFormat="1">
      <c r="B307" s="255"/>
      <c r="C307" s="255"/>
    </row>
    <row r="308" spans="2:3" s="254" customFormat="1">
      <c r="B308" s="255"/>
      <c r="C308" s="255"/>
    </row>
    <row r="309" spans="2:3" s="254" customFormat="1">
      <c r="B309" s="255"/>
      <c r="C309" s="255"/>
    </row>
    <row r="310" spans="2:3" s="254" customFormat="1">
      <c r="B310" s="255"/>
      <c r="C310" s="255"/>
    </row>
    <row r="311" spans="2:3" s="254" customFormat="1">
      <c r="B311" s="255"/>
      <c r="C311" s="255"/>
    </row>
    <row r="312" spans="2:3" s="254" customFormat="1">
      <c r="B312" s="255"/>
      <c r="C312" s="255"/>
    </row>
    <row r="313" spans="2:3" s="254" customFormat="1">
      <c r="B313" s="255"/>
      <c r="C313" s="255"/>
    </row>
    <row r="314" spans="2:3" s="254" customFormat="1">
      <c r="B314" s="255"/>
      <c r="C314" s="255"/>
    </row>
    <row r="315" spans="2:3" s="254" customFormat="1">
      <c r="B315" s="255"/>
      <c r="C315" s="255"/>
    </row>
    <row r="316" spans="2:3" s="254" customFormat="1">
      <c r="B316" s="255"/>
      <c r="C316" s="255"/>
    </row>
    <row r="317" spans="2:3" s="254" customFormat="1">
      <c r="B317" s="255"/>
      <c r="C317" s="255"/>
    </row>
    <row r="318" spans="2:3" s="254" customFormat="1">
      <c r="B318" s="255"/>
      <c r="C318" s="255"/>
    </row>
    <row r="319" spans="2:3" s="254" customFormat="1">
      <c r="B319" s="255"/>
      <c r="C319" s="255"/>
    </row>
    <row r="320" spans="2:3" s="254" customFormat="1">
      <c r="B320" s="255"/>
      <c r="C320" s="255"/>
    </row>
    <row r="321" spans="2:3" s="254" customFormat="1">
      <c r="B321" s="255"/>
      <c r="C321" s="255"/>
    </row>
    <row r="322" spans="2:3" s="254" customFormat="1">
      <c r="B322" s="255"/>
      <c r="C322" s="255"/>
    </row>
    <row r="323" spans="2:3" s="254" customFormat="1">
      <c r="B323" s="255"/>
      <c r="C323" s="255"/>
    </row>
    <row r="324" spans="2:3" s="254" customFormat="1">
      <c r="B324" s="255"/>
      <c r="C324" s="255"/>
    </row>
    <row r="325" spans="2:3" s="254" customFormat="1">
      <c r="B325" s="255"/>
      <c r="C325" s="255"/>
    </row>
    <row r="326" spans="2:3" s="254" customFormat="1">
      <c r="B326" s="255"/>
      <c r="C326" s="255"/>
    </row>
    <row r="327" spans="2:3" s="254" customFormat="1">
      <c r="B327" s="255"/>
      <c r="C327" s="255"/>
    </row>
    <row r="328" spans="2:3" s="254" customFormat="1">
      <c r="B328" s="255"/>
      <c r="C328" s="255"/>
    </row>
    <row r="329" spans="2:3" s="254" customFormat="1">
      <c r="B329" s="255"/>
      <c r="C329" s="255"/>
    </row>
    <row r="330" spans="2:3" s="254" customFormat="1">
      <c r="B330" s="255"/>
      <c r="C330" s="255"/>
    </row>
    <row r="331" spans="2:3" s="254" customFormat="1">
      <c r="B331" s="255"/>
      <c r="C331" s="255"/>
    </row>
    <row r="332" spans="2:3" s="254" customFormat="1">
      <c r="B332" s="255"/>
      <c r="C332" s="255"/>
    </row>
    <row r="333" spans="2:3" s="254" customFormat="1">
      <c r="B333" s="255"/>
      <c r="C333" s="255"/>
    </row>
    <row r="334" spans="2:3" s="254" customFormat="1">
      <c r="B334" s="255"/>
      <c r="C334" s="255"/>
    </row>
    <row r="335" spans="2:3" s="254" customFormat="1">
      <c r="B335" s="255"/>
      <c r="C335" s="255"/>
    </row>
    <row r="336" spans="2:3" s="254" customFormat="1">
      <c r="B336" s="255"/>
      <c r="C336" s="255"/>
    </row>
    <row r="337" spans="2:3" s="254" customFormat="1">
      <c r="B337" s="255"/>
      <c r="C337" s="255"/>
    </row>
    <row r="338" spans="2:3" s="254" customFormat="1">
      <c r="B338" s="255"/>
      <c r="C338" s="255"/>
    </row>
    <row r="339" spans="2:3" s="254" customFormat="1">
      <c r="B339" s="255"/>
      <c r="C339" s="255"/>
    </row>
    <row r="340" spans="2:3" s="254" customFormat="1">
      <c r="B340" s="255"/>
      <c r="C340" s="255"/>
    </row>
    <row r="341" spans="2:3" s="254" customFormat="1">
      <c r="B341" s="255"/>
      <c r="C341" s="255"/>
    </row>
    <row r="342" spans="2:3" s="254" customFormat="1">
      <c r="B342" s="255"/>
      <c r="C342" s="255"/>
    </row>
    <row r="343" spans="2:3" s="254" customFormat="1">
      <c r="B343" s="255"/>
      <c r="C343" s="255"/>
    </row>
    <row r="344" spans="2:3" s="254" customFormat="1">
      <c r="B344" s="255"/>
      <c r="C344" s="255"/>
    </row>
    <row r="345" spans="2:3" s="254" customFormat="1">
      <c r="B345" s="255"/>
      <c r="C345" s="255"/>
    </row>
    <row r="346" spans="2:3" s="254" customFormat="1">
      <c r="B346" s="255"/>
      <c r="C346" s="255"/>
    </row>
    <row r="347" spans="2:3" s="254" customFormat="1">
      <c r="B347" s="255"/>
      <c r="C347" s="255"/>
    </row>
    <row r="348" spans="2:3" s="254" customFormat="1">
      <c r="B348" s="255"/>
      <c r="C348" s="255"/>
    </row>
    <row r="349" spans="2:3" s="254" customFormat="1">
      <c r="B349" s="255"/>
      <c r="C349" s="255"/>
    </row>
    <row r="350" spans="2:3" s="254" customFormat="1">
      <c r="B350" s="255"/>
      <c r="C350" s="255"/>
    </row>
    <row r="351" spans="2:3" s="254" customFormat="1">
      <c r="B351" s="255"/>
      <c r="C351" s="255"/>
    </row>
    <row r="352" spans="2:3" s="254" customFormat="1">
      <c r="B352" s="255"/>
      <c r="C352" s="255"/>
    </row>
    <row r="353" spans="2:3" s="254" customFormat="1">
      <c r="B353" s="255"/>
      <c r="C353" s="255"/>
    </row>
    <row r="354" spans="2:3" s="254" customFormat="1">
      <c r="B354" s="255"/>
      <c r="C354" s="255"/>
    </row>
    <row r="355" spans="2:3" s="254" customFormat="1">
      <c r="B355" s="255"/>
      <c r="C355" s="255"/>
    </row>
    <row r="356" spans="2:3" s="254" customFormat="1">
      <c r="B356" s="255"/>
      <c r="C356" s="255"/>
    </row>
    <row r="357" spans="2:3" s="254" customFormat="1">
      <c r="B357" s="255"/>
      <c r="C357" s="255"/>
    </row>
    <row r="358" spans="2:3" s="254" customFormat="1">
      <c r="B358" s="255"/>
      <c r="C358" s="255"/>
    </row>
    <row r="359" spans="2:3" s="254" customFormat="1">
      <c r="B359" s="255"/>
      <c r="C359" s="255"/>
    </row>
    <row r="360" spans="2:3" s="254" customFormat="1">
      <c r="B360" s="255"/>
      <c r="C360" s="255"/>
    </row>
    <row r="361" spans="2:3" s="254" customFormat="1">
      <c r="B361" s="255"/>
      <c r="C361" s="255"/>
    </row>
    <row r="362" spans="2:3" s="254" customFormat="1">
      <c r="B362" s="255"/>
      <c r="C362" s="255"/>
    </row>
    <row r="363" spans="2:3" s="254" customFormat="1">
      <c r="B363" s="255"/>
      <c r="C363" s="255"/>
    </row>
    <row r="364" spans="2:3" s="254" customFormat="1">
      <c r="B364" s="255"/>
      <c r="C364" s="255"/>
    </row>
    <row r="365" spans="2:3" s="254" customFormat="1">
      <c r="B365" s="255"/>
      <c r="C365" s="255"/>
    </row>
    <row r="366" spans="2:3" s="254" customFormat="1">
      <c r="B366" s="255"/>
      <c r="C366" s="255"/>
    </row>
    <row r="367" spans="2:3" s="254" customFormat="1">
      <c r="B367" s="255"/>
      <c r="C367" s="255"/>
    </row>
    <row r="368" spans="2:3" s="254" customFormat="1">
      <c r="B368" s="255"/>
      <c r="C368" s="255"/>
    </row>
    <row r="369" spans="2:3" s="254" customFormat="1">
      <c r="B369" s="255"/>
      <c r="C369" s="255"/>
    </row>
    <row r="370" spans="2:3" s="254" customFormat="1">
      <c r="B370" s="255"/>
      <c r="C370" s="255"/>
    </row>
  </sheetData>
  <mergeCells count="3">
    <mergeCell ref="A31:C31"/>
    <mergeCell ref="A40:C40"/>
    <mergeCell ref="A48:C48"/>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sheetPr>
    <tabColor rgb="FF92D050"/>
  </sheetPr>
  <dimension ref="A1:IV245"/>
  <sheetViews>
    <sheetView zoomScale="85" zoomScaleNormal="85" workbookViewId="0">
      <selection activeCell="D27" sqref="D27"/>
    </sheetView>
  </sheetViews>
  <sheetFormatPr defaultRowHeight="14.4"/>
  <cols>
    <col min="1" max="1" width="23" style="928" customWidth="1"/>
    <col min="2" max="2" width="13.88671875" style="959" customWidth="1"/>
    <col min="3" max="3" width="22.109375" style="960" customWidth="1"/>
    <col min="4" max="4" width="5.44140625" style="928" customWidth="1"/>
    <col min="5" max="5" width="9.109375" style="927"/>
    <col min="6" max="6" width="13" style="927" customWidth="1"/>
    <col min="7" max="91" width="9.109375" style="927"/>
    <col min="92" max="16384" width="8.88671875" style="928"/>
  </cols>
  <sheetData>
    <row r="1" spans="1:18" ht="18">
      <c r="A1" s="923" t="s">
        <v>726</v>
      </c>
      <c r="B1" s="924"/>
      <c r="C1" s="925"/>
      <c r="D1" s="926"/>
    </row>
    <row r="2" spans="1:18">
      <c r="A2" s="926"/>
      <c r="B2" s="924"/>
      <c r="C2" s="925"/>
      <c r="D2" s="926"/>
    </row>
    <row r="3" spans="1:18">
      <c r="A3" s="929" t="s">
        <v>727</v>
      </c>
      <c r="B3" s="924"/>
      <c r="C3" s="925"/>
      <c r="D3" s="930"/>
      <c r="P3" s="931"/>
      <c r="Q3" s="932"/>
      <c r="R3" s="932"/>
    </row>
    <row r="4" spans="1:18">
      <c r="A4" s="933" t="s">
        <v>573</v>
      </c>
      <c r="B4" s="934"/>
      <c r="C4" s="935"/>
      <c r="D4" s="930"/>
      <c r="E4" s="932"/>
      <c r="F4" s="932"/>
      <c r="I4" s="932"/>
      <c r="J4" s="932"/>
      <c r="K4" s="932"/>
      <c r="L4" s="932"/>
      <c r="M4" s="932"/>
      <c r="N4" s="932"/>
      <c r="O4" s="932"/>
      <c r="P4" s="932"/>
      <c r="Q4" s="932"/>
    </row>
    <row r="5" spans="1:18">
      <c r="A5" s="936" t="s">
        <v>728</v>
      </c>
      <c r="B5" s="937">
        <v>1.1000000000000001</v>
      </c>
      <c r="C5" s="938"/>
      <c r="D5" s="930"/>
      <c r="E5" s="932"/>
      <c r="F5" s="932"/>
      <c r="I5" s="932"/>
      <c r="J5" s="932"/>
      <c r="K5" s="932"/>
      <c r="L5" s="932"/>
      <c r="M5" s="932"/>
      <c r="N5" s="939"/>
      <c r="O5" s="939"/>
      <c r="P5" s="932"/>
      <c r="Q5" s="932"/>
    </row>
    <row r="6" spans="1:18">
      <c r="A6" s="936" t="s">
        <v>729</v>
      </c>
      <c r="B6" s="937">
        <v>5</v>
      </c>
      <c r="C6" s="938"/>
      <c r="D6" s="930"/>
      <c r="E6" s="932"/>
      <c r="F6" s="932"/>
      <c r="J6" s="932"/>
      <c r="K6" s="932"/>
      <c r="L6" s="940"/>
      <c r="M6" s="941"/>
      <c r="N6" s="942"/>
      <c r="O6" s="942"/>
      <c r="P6" s="932"/>
      <c r="Q6" s="932"/>
    </row>
    <row r="7" spans="1:18">
      <c r="A7" s="936" t="s">
        <v>730</v>
      </c>
      <c r="B7" s="1011">
        <f>使用者输入值!B6</f>
        <v>0</v>
      </c>
      <c r="C7" s="938" t="s">
        <v>637</v>
      </c>
      <c r="D7" s="930"/>
      <c r="E7" s="932"/>
      <c r="F7" s="932"/>
      <c r="J7" s="932"/>
      <c r="K7" s="932"/>
      <c r="L7" s="940"/>
      <c r="M7" s="941"/>
      <c r="N7" s="942"/>
      <c r="O7" s="942"/>
      <c r="P7" s="932"/>
      <c r="Q7" s="932"/>
    </row>
    <row r="8" spans="1:18">
      <c r="A8" s="943" t="s">
        <v>731</v>
      </c>
      <c r="B8" s="1012">
        <f>B7*0.0055</f>
        <v>0</v>
      </c>
      <c r="C8" s="938" t="s">
        <v>735</v>
      </c>
      <c r="D8" s="930"/>
      <c r="E8" s="942"/>
      <c r="F8" s="932"/>
      <c r="J8" s="932"/>
      <c r="K8" s="932"/>
      <c r="L8" s="940"/>
      <c r="M8" s="941"/>
      <c r="N8" s="942"/>
      <c r="O8" s="942"/>
      <c r="P8" s="932"/>
      <c r="Q8" s="932"/>
    </row>
    <row r="9" spans="1:18">
      <c r="A9" s="944" t="s">
        <v>732</v>
      </c>
      <c r="B9" s="1013">
        <f>(B7+B8)*通用假设!B64</f>
        <v>0</v>
      </c>
      <c r="C9" s="938" t="s">
        <v>736</v>
      </c>
      <c r="D9" s="930"/>
      <c r="E9" s="941"/>
      <c r="F9" s="941"/>
      <c r="J9" s="932"/>
      <c r="K9" s="932"/>
      <c r="L9" s="940"/>
      <c r="M9" s="941"/>
      <c r="N9" s="942"/>
      <c r="O9" s="942"/>
      <c r="P9" s="932"/>
      <c r="Q9" s="932"/>
    </row>
    <row r="10" spans="1:18">
      <c r="A10" s="945" t="s">
        <v>733</v>
      </c>
      <c r="B10" s="1012" t="e">
        <f>(B9*365)/($B$11*使用者输入值!B30*使用者输入值!B31)</f>
        <v>#DIV/0!</v>
      </c>
      <c r="C10" s="938" t="s">
        <v>737</v>
      </c>
      <c r="D10" s="930"/>
      <c r="E10" s="942"/>
      <c r="F10" s="942"/>
      <c r="J10" s="932"/>
      <c r="K10" s="932"/>
      <c r="L10" s="940"/>
      <c r="M10" s="941"/>
      <c r="N10" s="942"/>
      <c r="O10" s="942"/>
      <c r="P10" s="932"/>
      <c r="Q10" s="932"/>
    </row>
    <row r="11" spans="1:18">
      <c r="A11" s="946" t="s">
        <v>734</v>
      </c>
      <c r="B11" s="937">
        <v>800</v>
      </c>
      <c r="C11" s="938" t="s">
        <v>738</v>
      </c>
      <c r="D11" s="930"/>
      <c r="E11" s="932"/>
      <c r="F11" s="932"/>
      <c r="I11" s="932"/>
      <c r="J11" s="932"/>
      <c r="K11" s="932"/>
      <c r="L11" s="940"/>
      <c r="M11" s="941"/>
      <c r="N11" s="942"/>
      <c r="O11" s="942"/>
      <c r="P11" s="932"/>
      <c r="Q11" s="932"/>
    </row>
    <row r="12" spans="1:18">
      <c r="A12" s="947" t="s">
        <v>739</v>
      </c>
      <c r="B12" s="948"/>
      <c r="C12" s="938"/>
      <c r="D12" s="930"/>
      <c r="E12" s="932"/>
      <c r="F12" s="932"/>
      <c r="H12" s="932"/>
      <c r="I12" s="932"/>
      <c r="J12" s="932"/>
      <c r="K12" s="932"/>
      <c r="L12" s="932"/>
      <c r="M12" s="932"/>
      <c r="N12" s="932"/>
      <c r="O12" s="932"/>
      <c r="P12" s="932"/>
      <c r="Q12" s="932"/>
      <c r="R12" s="932"/>
    </row>
    <row r="13" spans="1:18">
      <c r="A13" s="949" t="s">
        <v>740</v>
      </c>
      <c r="B13" s="950">
        <f>290000*6.2</f>
        <v>1798000</v>
      </c>
      <c r="C13" s="951" t="s">
        <v>628</v>
      </c>
      <c r="D13" s="930"/>
      <c r="E13" s="932"/>
      <c r="F13" s="932"/>
      <c r="H13" s="932"/>
      <c r="I13" s="932"/>
      <c r="J13" s="932"/>
      <c r="K13" s="932"/>
      <c r="L13" s="932"/>
      <c r="M13" s="932"/>
      <c r="N13" s="932"/>
      <c r="O13" s="932"/>
      <c r="P13" s="932"/>
      <c r="Q13" s="932"/>
      <c r="R13" s="932"/>
    </row>
    <row r="14" spans="1:18">
      <c r="A14" s="949" t="s">
        <v>741</v>
      </c>
      <c r="B14" s="952">
        <v>0</v>
      </c>
      <c r="C14" s="951" t="s">
        <v>628</v>
      </c>
      <c r="D14" s="930"/>
      <c r="E14" s="932"/>
      <c r="F14" s="932"/>
      <c r="H14" s="932"/>
      <c r="I14" s="932"/>
      <c r="J14" s="932"/>
      <c r="K14" s="932"/>
      <c r="L14" s="932"/>
      <c r="M14" s="932"/>
      <c r="N14" s="932"/>
      <c r="O14" s="932"/>
      <c r="P14" s="932"/>
      <c r="Q14" s="932"/>
      <c r="R14" s="932"/>
    </row>
    <row r="15" spans="1:18" ht="15.6">
      <c r="A15" s="953" t="s">
        <v>742</v>
      </c>
      <c r="B15" s="1014">
        <f>B13+B14</f>
        <v>1798000</v>
      </c>
      <c r="C15" s="951" t="s">
        <v>628</v>
      </c>
      <c r="D15" s="930"/>
      <c r="E15" s="932"/>
      <c r="F15" s="932"/>
      <c r="H15" s="932"/>
      <c r="I15" s="932"/>
      <c r="J15" s="932"/>
      <c r="K15" s="932"/>
      <c r="L15" s="932"/>
      <c r="M15" s="932"/>
      <c r="N15" s="932"/>
      <c r="O15" s="932"/>
      <c r="P15" s="932"/>
      <c r="Q15" s="932"/>
      <c r="R15" s="932"/>
    </row>
    <row r="16" spans="1:18" ht="15.6">
      <c r="A16" s="954" t="s">
        <v>743</v>
      </c>
      <c r="B16" s="952">
        <v>0</v>
      </c>
      <c r="C16" s="951" t="s">
        <v>628</v>
      </c>
      <c r="D16" s="930"/>
      <c r="E16" s="932"/>
      <c r="F16" s="932"/>
      <c r="H16" s="932"/>
      <c r="I16" s="932"/>
      <c r="J16" s="932"/>
      <c r="K16" s="932"/>
      <c r="L16" s="932"/>
      <c r="M16" s="932"/>
      <c r="N16" s="932"/>
      <c r="O16" s="932"/>
      <c r="P16" s="932"/>
      <c r="Q16" s="932"/>
      <c r="R16" s="932"/>
    </row>
    <row r="17" spans="1:256" ht="31.2">
      <c r="A17" s="954" t="s">
        <v>744</v>
      </c>
      <c r="B17" s="952">
        <v>0</v>
      </c>
      <c r="C17" s="951" t="s">
        <v>628</v>
      </c>
      <c r="D17" s="930"/>
      <c r="E17" s="932"/>
      <c r="F17" s="932"/>
      <c r="H17" s="932"/>
      <c r="I17" s="932"/>
      <c r="J17" s="932"/>
      <c r="K17" s="932"/>
      <c r="L17" s="932"/>
      <c r="M17" s="932"/>
      <c r="N17" s="932"/>
      <c r="O17" s="932"/>
      <c r="P17" s="932"/>
      <c r="Q17" s="932"/>
      <c r="R17" s="932"/>
    </row>
    <row r="18" spans="1:256">
      <c r="A18" s="955" t="s">
        <v>745</v>
      </c>
      <c r="B18" s="1015">
        <f>B15+B16+B17</f>
        <v>1798000</v>
      </c>
      <c r="C18" s="956" t="s">
        <v>628</v>
      </c>
      <c r="D18" s="930"/>
      <c r="E18" s="932"/>
      <c r="F18" s="932"/>
      <c r="H18" s="932"/>
      <c r="I18" s="932"/>
      <c r="J18" s="932"/>
      <c r="K18" s="932"/>
      <c r="L18" s="932"/>
      <c r="M18" s="932"/>
      <c r="N18" s="932"/>
      <c r="O18" s="932"/>
      <c r="P18" s="932"/>
      <c r="Q18" s="932"/>
      <c r="R18" s="932"/>
    </row>
    <row r="19" spans="1:256" s="958" customFormat="1" ht="16.5" customHeight="1">
      <c r="A19" s="930"/>
      <c r="B19" s="924"/>
      <c r="C19" s="925"/>
      <c r="D19" s="930"/>
      <c r="E19" s="927"/>
      <c r="F19" s="927"/>
      <c r="G19" s="927"/>
      <c r="H19" s="927"/>
      <c r="I19" s="927"/>
      <c r="J19" s="927"/>
      <c r="K19" s="927"/>
      <c r="L19" s="927"/>
      <c r="M19" s="927"/>
      <c r="N19" s="927"/>
      <c r="O19" s="927"/>
      <c r="P19" s="927"/>
      <c r="Q19" s="927"/>
      <c r="R19" s="927"/>
      <c r="S19" s="927"/>
      <c r="T19" s="927"/>
      <c r="U19" s="927"/>
      <c r="V19" s="927"/>
      <c r="W19" s="927"/>
      <c r="X19" s="927"/>
      <c r="Y19" s="927"/>
      <c r="Z19" s="927"/>
      <c r="AA19" s="927"/>
      <c r="AB19" s="927"/>
      <c r="AC19" s="927"/>
      <c r="AD19" s="927"/>
      <c r="AE19" s="927"/>
      <c r="AF19" s="927"/>
      <c r="AG19" s="927"/>
      <c r="AH19" s="927"/>
      <c r="AI19" s="927"/>
      <c r="AJ19" s="927"/>
      <c r="AK19" s="927"/>
      <c r="AL19" s="927"/>
      <c r="AM19" s="927"/>
      <c r="AN19" s="927"/>
      <c r="AO19" s="927"/>
      <c r="AP19" s="927"/>
      <c r="AQ19" s="927"/>
      <c r="AR19" s="927"/>
      <c r="AS19" s="927"/>
      <c r="AT19" s="927"/>
      <c r="AU19" s="927"/>
      <c r="AV19" s="927"/>
      <c r="AW19" s="927"/>
      <c r="AX19" s="927"/>
      <c r="AY19" s="927"/>
      <c r="AZ19" s="927"/>
      <c r="BA19" s="927"/>
      <c r="BB19" s="927"/>
      <c r="BC19" s="927"/>
      <c r="BD19" s="927"/>
      <c r="BE19" s="927"/>
      <c r="BF19" s="927"/>
      <c r="BG19" s="927"/>
      <c r="BH19" s="927"/>
      <c r="BI19" s="927"/>
      <c r="BJ19" s="927"/>
      <c r="BK19" s="927"/>
      <c r="BL19" s="927"/>
      <c r="BM19" s="927"/>
      <c r="BN19" s="927"/>
      <c r="BO19" s="927"/>
      <c r="BP19" s="927"/>
      <c r="BQ19" s="927"/>
      <c r="BR19" s="927"/>
      <c r="BS19" s="927"/>
      <c r="BT19" s="927"/>
      <c r="BU19" s="927"/>
      <c r="BV19" s="927"/>
      <c r="BW19" s="927"/>
      <c r="BX19" s="927"/>
      <c r="BY19" s="927"/>
      <c r="BZ19" s="927"/>
      <c r="CA19" s="927"/>
      <c r="CB19" s="927"/>
      <c r="CC19" s="927"/>
      <c r="CD19" s="927"/>
      <c r="CE19" s="927"/>
      <c r="CF19" s="927"/>
      <c r="CG19" s="927"/>
      <c r="CH19" s="927"/>
      <c r="CI19" s="927"/>
      <c r="CJ19" s="927"/>
      <c r="CK19" s="927"/>
      <c r="CL19" s="927"/>
      <c r="CM19" s="927"/>
      <c r="CN19" s="957"/>
      <c r="CO19" s="957"/>
      <c r="CP19" s="957"/>
      <c r="CQ19" s="957"/>
      <c r="CR19" s="957"/>
      <c r="CS19" s="957"/>
      <c r="CT19" s="957"/>
      <c r="CU19" s="957"/>
      <c r="CV19" s="957"/>
      <c r="CW19" s="957"/>
      <c r="CX19" s="957"/>
      <c r="CY19" s="957"/>
      <c r="CZ19" s="957"/>
      <c r="DA19" s="957"/>
      <c r="DB19" s="957"/>
      <c r="DC19" s="957"/>
      <c r="DD19" s="957"/>
      <c r="DE19" s="957"/>
      <c r="DF19" s="957"/>
      <c r="DG19" s="957"/>
      <c r="DH19" s="957"/>
      <c r="DI19" s="957"/>
      <c r="DJ19" s="957"/>
      <c r="DK19" s="957"/>
      <c r="DL19" s="957"/>
      <c r="DM19" s="957"/>
      <c r="DN19" s="957"/>
      <c r="DO19" s="957"/>
      <c r="DP19" s="957"/>
      <c r="DQ19" s="957"/>
      <c r="DR19" s="957"/>
      <c r="DS19" s="957"/>
      <c r="DT19" s="957"/>
      <c r="DU19" s="957"/>
      <c r="DV19" s="957"/>
      <c r="DW19" s="957"/>
      <c r="DX19" s="957"/>
      <c r="DY19" s="957"/>
      <c r="DZ19" s="957"/>
      <c r="EA19" s="957"/>
      <c r="EB19" s="957"/>
      <c r="EC19" s="957"/>
      <c r="ED19" s="957"/>
      <c r="EE19" s="957"/>
      <c r="EF19" s="957"/>
      <c r="EG19" s="957"/>
      <c r="EH19" s="957"/>
      <c r="EI19" s="957"/>
      <c r="EJ19" s="957"/>
      <c r="EK19" s="957"/>
      <c r="EL19" s="957"/>
      <c r="EM19" s="957"/>
      <c r="EN19" s="957"/>
      <c r="EO19" s="957"/>
      <c r="EP19" s="957"/>
      <c r="EQ19" s="957"/>
      <c r="ER19" s="957"/>
      <c r="ES19" s="957"/>
      <c r="ET19" s="957"/>
      <c r="EU19" s="957"/>
      <c r="EV19" s="957"/>
      <c r="EW19" s="957"/>
      <c r="EX19" s="957"/>
      <c r="EY19" s="957"/>
      <c r="EZ19" s="957"/>
      <c r="FA19" s="957"/>
      <c r="FB19" s="957"/>
      <c r="FC19" s="957"/>
      <c r="FD19" s="957"/>
      <c r="FE19" s="957"/>
      <c r="FF19" s="957"/>
      <c r="FG19" s="957"/>
      <c r="FH19" s="957"/>
      <c r="FI19" s="957"/>
      <c r="FJ19" s="957"/>
      <c r="FK19" s="957"/>
      <c r="FL19" s="957"/>
      <c r="FM19" s="957"/>
      <c r="FN19" s="957"/>
      <c r="FO19" s="957"/>
      <c r="FP19" s="957"/>
      <c r="FQ19" s="957"/>
      <c r="FR19" s="957"/>
      <c r="FS19" s="957"/>
      <c r="FT19" s="957"/>
      <c r="FU19" s="957"/>
      <c r="FV19" s="957"/>
      <c r="FW19" s="957"/>
      <c r="FX19" s="957"/>
      <c r="FY19" s="957"/>
      <c r="FZ19" s="957"/>
      <c r="GA19" s="957"/>
      <c r="GB19" s="957"/>
      <c r="GC19" s="957"/>
      <c r="GD19" s="957"/>
      <c r="GE19" s="957"/>
      <c r="GF19" s="957"/>
      <c r="GG19" s="957"/>
      <c r="GH19" s="957"/>
      <c r="GI19" s="957"/>
      <c r="GJ19" s="957"/>
      <c r="GK19" s="957"/>
      <c r="GL19" s="957"/>
      <c r="GM19" s="957"/>
      <c r="GN19" s="957"/>
      <c r="GO19" s="957"/>
      <c r="GP19" s="957"/>
      <c r="GQ19" s="957"/>
      <c r="GR19" s="957"/>
      <c r="GS19" s="957"/>
      <c r="GT19" s="957"/>
      <c r="GU19" s="957"/>
      <c r="GV19" s="957"/>
      <c r="GW19" s="957"/>
      <c r="GX19" s="957"/>
      <c r="GY19" s="957"/>
      <c r="GZ19" s="957"/>
      <c r="HA19" s="957"/>
      <c r="HB19" s="957"/>
      <c r="HC19" s="957"/>
      <c r="HD19" s="957"/>
      <c r="HE19" s="957"/>
      <c r="HF19" s="957"/>
      <c r="HG19" s="957"/>
      <c r="HH19" s="957"/>
      <c r="HI19" s="957"/>
      <c r="HJ19" s="957"/>
      <c r="HK19" s="957"/>
      <c r="HL19" s="957"/>
      <c r="HM19" s="957"/>
      <c r="HN19" s="957"/>
      <c r="HO19" s="957"/>
      <c r="HP19" s="957"/>
      <c r="HQ19" s="957"/>
      <c r="HR19" s="957"/>
      <c r="HS19" s="957"/>
      <c r="HT19" s="957"/>
      <c r="HU19" s="957"/>
      <c r="HV19" s="957"/>
      <c r="HW19" s="957"/>
      <c r="HX19" s="957"/>
      <c r="HY19" s="957"/>
      <c r="HZ19" s="957"/>
      <c r="IA19" s="957"/>
      <c r="IB19" s="957"/>
      <c r="IC19" s="957"/>
      <c r="ID19" s="957"/>
      <c r="IE19" s="957"/>
      <c r="IF19" s="957"/>
      <c r="IG19" s="957"/>
      <c r="IH19" s="957"/>
      <c r="II19" s="957"/>
      <c r="IJ19" s="957"/>
      <c r="IK19" s="957"/>
      <c r="IL19" s="957"/>
      <c r="IM19" s="957"/>
      <c r="IN19" s="957"/>
      <c r="IO19" s="957"/>
      <c r="IP19" s="957"/>
      <c r="IQ19" s="957"/>
      <c r="IR19" s="957"/>
      <c r="IS19" s="957"/>
      <c r="IT19" s="957"/>
      <c r="IU19" s="957"/>
      <c r="IV19" s="957"/>
    </row>
    <row r="20" spans="1:256">
      <c r="A20" s="930" t="s">
        <v>746</v>
      </c>
      <c r="D20" s="930"/>
      <c r="E20" s="961"/>
      <c r="F20" s="961"/>
      <c r="BD20" s="962"/>
      <c r="BE20" s="962"/>
      <c r="BF20" s="962"/>
      <c r="BG20" s="962"/>
      <c r="BH20" s="962"/>
      <c r="BI20" s="962"/>
      <c r="BJ20" s="962"/>
      <c r="BK20" s="962"/>
      <c r="BL20" s="962"/>
      <c r="BM20" s="962"/>
      <c r="BN20" s="962"/>
      <c r="BO20" s="962"/>
      <c r="BP20" s="962"/>
      <c r="BQ20" s="962"/>
      <c r="BR20" s="962"/>
      <c r="BS20" s="962"/>
      <c r="BT20" s="962"/>
      <c r="BU20" s="962"/>
      <c r="BV20" s="962"/>
      <c r="BW20" s="962"/>
      <c r="BX20" s="962"/>
      <c r="BY20" s="962"/>
      <c r="BZ20" s="962"/>
      <c r="CA20" s="962"/>
      <c r="CB20" s="962"/>
      <c r="CC20" s="962"/>
      <c r="CD20" s="962"/>
      <c r="CE20" s="962"/>
      <c r="CF20" s="962"/>
      <c r="CG20" s="962"/>
      <c r="CH20" s="962"/>
      <c r="CI20" s="962"/>
      <c r="CJ20" s="962"/>
      <c r="CK20" s="962"/>
      <c r="CL20" s="962"/>
      <c r="CM20" s="962"/>
      <c r="CN20" s="958"/>
      <c r="CO20" s="958"/>
      <c r="CP20" s="958"/>
      <c r="CQ20" s="958"/>
      <c r="CR20" s="958"/>
      <c r="CS20" s="958"/>
      <c r="CT20" s="958"/>
      <c r="CU20" s="958"/>
      <c r="CV20" s="958"/>
      <c r="CW20" s="958"/>
      <c r="CX20" s="958"/>
      <c r="CY20" s="958"/>
      <c r="CZ20" s="958"/>
      <c r="DA20" s="958"/>
      <c r="DB20" s="958"/>
      <c r="DC20" s="958"/>
      <c r="DD20" s="958"/>
      <c r="DE20" s="958"/>
      <c r="DF20" s="958"/>
      <c r="DG20" s="958"/>
      <c r="DH20" s="958"/>
      <c r="DI20" s="958"/>
      <c r="DJ20" s="958"/>
      <c r="DK20" s="958"/>
      <c r="DL20" s="958"/>
      <c r="DM20" s="958"/>
      <c r="DN20" s="958"/>
      <c r="DO20" s="958"/>
      <c r="DP20" s="958"/>
      <c r="DQ20" s="958"/>
      <c r="DR20" s="958"/>
      <c r="DS20" s="958"/>
      <c r="DT20" s="958"/>
      <c r="DU20" s="958"/>
      <c r="DV20" s="958"/>
      <c r="DW20" s="958"/>
      <c r="DX20" s="958"/>
      <c r="DY20" s="958"/>
      <c r="DZ20" s="958"/>
      <c r="EA20" s="958"/>
      <c r="EB20" s="958"/>
      <c r="EC20" s="958"/>
      <c r="ED20" s="958"/>
      <c r="EE20" s="958"/>
      <c r="EF20" s="958"/>
      <c r="EG20" s="958"/>
      <c r="EH20" s="958"/>
      <c r="EI20" s="958"/>
      <c r="EJ20" s="958"/>
      <c r="EK20" s="958"/>
      <c r="EL20" s="958"/>
      <c r="EM20" s="958"/>
      <c r="EN20" s="958"/>
      <c r="EO20" s="958"/>
      <c r="EP20" s="958"/>
      <c r="EQ20" s="958"/>
      <c r="ER20" s="958"/>
      <c r="ES20" s="958"/>
      <c r="ET20" s="958"/>
      <c r="EU20" s="958"/>
      <c r="EV20" s="958"/>
      <c r="EW20" s="958"/>
      <c r="EX20" s="958"/>
      <c r="EY20" s="958"/>
      <c r="EZ20" s="958"/>
      <c r="FA20" s="958"/>
      <c r="FB20" s="958"/>
      <c r="FC20" s="958"/>
      <c r="FD20" s="958"/>
      <c r="FE20" s="958"/>
      <c r="FF20" s="958"/>
      <c r="FG20" s="958"/>
      <c r="FH20" s="958"/>
      <c r="FI20" s="958"/>
      <c r="FJ20" s="958"/>
      <c r="FK20" s="958"/>
      <c r="FL20" s="958"/>
      <c r="FM20" s="958"/>
      <c r="FN20" s="958"/>
      <c r="FO20" s="958"/>
      <c r="FP20" s="958"/>
      <c r="FQ20" s="958"/>
      <c r="FR20" s="958"/>
      <c r="FS20" s="958"/>
      <c r="FT20" s="958"/>
      <c r="FU20" s="958"/>
      <c r="FV20" s="958"/>
      <c r="FW20" s="958"/>
      <c r="FX20" s="958"/>
      <c r="FY20" s="958"/>
      <c r="FZ20" s="958"/>
      <c r="GA20" s="958"/>
      <c r="GB20" s="958"/>
      <c r="GC20" s="958"/>
      <c r="GD20" s="958"/>
      <c r="GE20" s="958"/>
      <c r="GF20" s="958"/>
      <c r="GG20" s="958"/>
      <c r="GH20" s="958"/>
      <c r="GI20" s="958"/>
      <c r="GJ20" s="958"/>
      <c r="GK20" s="958"/>
      <c r="GL20" s="958"/>
      <c r="GM20" s="958"/>
      <c r="GN20" s="958"/>
      <c r="GO20" s="958"/>
      <c r="GP20" s="958"/>
      <c r="GQ20" s="958"/>
      <c r="GR20" s="958"/>
      <c r="GS20" s="958"/>
      <c r="GT20" s="958"/>
      <c r="GU20" s="958"/>
      <c r="GV20" s="958"/>
      <c r="GW20" s="958"/>
      <c r="GX20" s="958"/>
      <c r="GY20" s="958"/>
      <c r="GZ20" s="958"/>
      <c r="HA20" s="958"/>
      <c r="HB20" s="958"/>
      <c r="HC20" s="958"/>
      <c r="HD20" s="958"/>
      <c r="HE20" s="958"/>
      <c r="HF20" s="958"/>
      <c r="HG20" s="958"/>
      <c r="HH20" s="958"/>
      <c r="HI20" s="958"/>
      <c r="HJ20" s="958"/>
      <c r="HK20" s="958"/>
      <c r="HL20" s="958"/>
      <c r="HM20" s="958"/>
      <c r="HN20" s="958"/>
      <c r="HO20" s="958"/>
      <c r="HP20" s="958"/>
      <c r="HQ20" s="958"/>
      <c r="HR20" s="958"/>
      <c r="HS20" s="958"/>
      <c r="HT20" s="958"/>
      <c r="HU20" s="958"/>
      <c r="HV20" s="958"/>
      <c r="HW20" s="958"/>
      <c r="HX20" s="958"/>
      <c r="HY20" s="958"/>
      <c r="HZ20" s="958"/>
      <c r="IA20" s="958"/>
      <c r="IB20" s="958"/>
      <c r="IC20" s="958"/>
      <c r="ID20" s="958"/>
      <c r="IE20" s="958"/>
      <c r="IF20" s="958"/>
      <c r="IG20" s="958"/>
      <c r="IH20" s="958"/>
      <c r="II20" s="958"/>
      <c r="IJ20" s="958"/>
      <c r="IK20" s="958"/>
      <c r="IL20" s="958"/>
      <c r="IM20" s="958"/>
      <c r="IN20" s="958"/>
      <c r="IO20" s="958"/>
      <c r="IP20" s="958"/>
      <c r="IQ20" s="958"/>
      <c r="IR20" s="958"/>
      <c r="IS20" s="958"/>
      <c r="IT20" s="958"/>
      <c r="IU20" s="958"/>
      <c r="IV20" s="958"/>
    </row>
    <row r="21" spans="1:256">
      <c r="A21" s="963" t="s">
        <v>573</v>
      </c>
      <c r="B21" s="964"/>
      <c r="C21" s="965"/>
      <c r="D21" s="930"/>
      <c r="E21" s="932"/>
      <c r="F21" s="932"/>
      <c r="H21" s="932"/>
      <c r="I21" s="932"/>
      <c r="J21" s="932"/>
      <c r="K21" s="932"/>
      <c r="L21" s="932"/>
      <c r="M21" s="932"/>
      <c r="N21" s="932"/>
      <c r="O21" s="932"/>
      <c r="P21" s="932"/>
      <c r="Q21" s="932"/>
      <c r="R21" s="932"/>
    </row>
    <row r="22" spans="1:256">
      <c r="A22" s="966" t="s">
        <v>747</v>
      </c>
      <c r="B22" s="937">
        <v>20</v>
      </c>
      <c r="C22" s="938" t="s">
        <v>650</v>
      </c>
      <c r="D22" s="930"/>
      <c r="E22" s="967"/>
      <c r="F22" s="968"/>
    </row>
    <row r="23" spans="1:256">
      <c r="A23" s="969" t="s">
        <v>748</v>
      </c>
      <c r="B23" s="948"/>
      <c r="C23" s="938"/>
      <c r="D23" s="930"/>
    </row>
    <row r="24" spans="1:256">
      <c r="A24" s="943" t="s">
        <v>632</v>
      </c>
      <c r="B24" s="937">
        <v>38.799999999999997</v>
      </c>
      <c r="C24" s="938" t="s">
        <v>642</v>
      </c>
      <c r="D24" s="930"/>
    </row>
    <row r="25" spans="1:256">
      <c r="A25" s="936" t="s">
        <v>749</v>
      </c>
      <c r="B25" s="970">
        <v>0.38</v>
      </c>
      <c r="C25" s="938"/>
      <c r="D25" s="930"/>
    </row>
    <row r="26" spans="1:256" s="972" customFormat="1">
      <c r="A26" s="969" t="s">
        <v>739</v>
      </c>
      <c r="B26" s="971"/>
      <c r="C26" s="938"/>
      <c r="E26" s="927"/>
      <c r="F26" s="927"/>
      <c r="G26" s="927"/>
      <c r="H26" s="927"/>
      <c r="I26" s="927"/>
      <c r="J26" s="927"/>
      <c r="K26" s="927"/>
      <c r="L26" s="927"/>
      <c r="M26" s="927"/>
      <c r="N26" s="927"/>
      <c r="O26" s="927"/>
      <c r="P26" s="927"/>
      <c r="Q26" s="927"/>
      <c r="R26" s="927"/>
      <c r="S26" s="927"/>
      <c r="T26" s="927"/>
      <c r="U26" s="927"/>
      <c r="V26" s="927"/>
      <c r="W26" s="927"/>
      <c r="X26" s="927"/>
      <c r="Y26" s="927"/>
      <c r="Z26" s="927"/>
      <c r="AA26" s="927"/>
      <c r="AB26" s="927"/>
      <c r="AC26" s="927"/>
      <c r="AD26" s="927"/>
      <c r="AE26" s="927"/>
      <c r="AF26" s="927"/>
      <c r="AG26" s="927"/>
      <c r="AH26" s="927"/>
      <c r="AI26" s="927"/>
      <c r="AJ26" s="927"/>
      <c r="AK26" s="927"/>
      <c r="AL26" s="927"/>
      <c r="AM26" s="927"/>
      <c r="AN26" s="927"/>
      <c r="AO26" s="927"/>
      <c r="AP26" s="927"/>
      <c r="AQ26" s="927"/>
      <c r="AR26" s="927"/>
      <c r="AS26" s="927"/>
      <c r="AT26" s="927"/>
      <c r="AU26" s="927"/>
      <c r="AV26" s="927"/>
      <c r="AW26" s="927"/>
      <c r="AX26" s="927"/>
      <c r="AY26" s="927"/>
      <c r="AZ26" s="927"/>
      <c r="BA26" s="927"/>
      <c r="BB26" s="927"/>
      <c r="BC26" s="927"/>
      <c r="BD26" s="927"/>
      <c r="BE26" s="927"/>
      <c r="BF26" s="927"/>
      <c r="BG26" s="927"/>
      <c r="BH26" s="927"/>
      <c r="BI26" s="927"/>
      <c r="BJ26" s="927"/>
      <c r="BK26" s="927"/>
      <c r="BL26" s="927"/>
      <c r="BM26" s="927"/>
      <c r="BN26" s="927"/>
      <c r="BO26" s="927"/>
      <c r="BP26" s="927"/>
      <c r="BQ26" s="927"/>
      <c r="BR26" s="927"/>
      <c r="BS26" s="927"/>
      <c r="BT26" s="927"/>
      <c r="BU26" s="927"/>
      <c r="BV26" s="927"/>
      <c r="BW26" s="927"/>
      <c r="BX26" s="927"/>
      <c r="BY26" s="927"/>
      <c r="BZ26" s="927"/>
      <c r="CA26" s="927"/>
      <c r="CB26" s="927"/>
      <c r="CC26" s="927"/>
      <c r="CD26" s="927"/>
      <c r="CE26" s="927"/>
      <c r="CF26" s="927"/>
      <c r="CG26" s="927"/>
      <c r="CH26" s="927"/>
      <c r="CI26" s="927"/>
      <c r="CJ26" s="927"/>
      <c r="CK26" s="927"/>
    </row>
    <row r="27" spans="1:256">
      <c r="A27" s="973" t="s">
        <v>750</v>
      </c>
      <c r="B27" s="937">
        <v>3000</v>
      </c>
      <c r="C27" s="938" t="s">
        <v>754</v>
      </c>
      <c r="D27" s="930"/>
    </row>
    <row r="28" spans="1:256" ht="28.8">
      <c r="A28" s="974" t="s">
        <v>751</v>
      </c>
      <c r="B28" s="975">
        <v>1000000</v>
      </c>
      <c r="C28" s="938" t="s">
        <v>628</v>
      </c>
      <c r="D28" s="930"/>
    </row>
    <row r="29" spans="1:256">
      <c r="A29" s="976" t="s">
        <v>752</v>
      </c>
      <c r="B29" s="971"/>
      <c r="C29" s="938"/>
      <c r="D29" s="930"/>
    </row>
    <row r="30" spans="1:256">
      <c r="A30" s="977" t="s">
        <v>753</v>
      </c>
      <c r="B30" s="978">
        <v>88.56</v>
      </c>
      <c r="C30" s="979" t="s">
        <v>755</v>
      </c>
      <c r="D30" s="930"/>
    </row>
    <row r="31" spans="1:256">
      <c r="A31" s="930"/>
      <c r="B31" s="924"/>
      <c r="C31" s="925"/>
      <c r="D31" s="930"/>
    </row>
    <row r="32" spans="1:256">
      <c r="A32" s="930" t="s">
        <v>756</v>
      </c>
      <c r="B32" s="924"/>
      <c r="C32" s="925"/>
      <c r="D32" s="924"/>
      <c r="P32" s="931"/>
      <c r="Q32" s="932"/>
      <c r="R32" s="932"/>
      <c r="CD32" s="928"/>
      <c r="CE32" s="928"/>
      <c r="CF32" s="928"/>
      <c r="CG32" s="928"/>
      <c r="CH32" s="928"/>
      <c r="CI32" s="928"/>
      <c r="CJ32" s="928"/>
      <c r="CK32" s="928"/>
      <c r="CL32" s="928"/>
      <c r="CM32" s="928"/>
    </row>
    <row r="33" spans="1:81" s="972" customFormat="1">
      <c r="A33" s="980" t="s">
        <v>739</v>
      </c>
      <c r="B33" s="981"/>
      <c r="C33" s="965"/>
      <c r="D33" s="924"/>
      <c r="E33" s="927"/>
      <c r="F33" s="927"/>
      <c r="G33" s="927"/>
      <c r="H33" s="927"/>
      <c r="I33" s="927"/>
      <c r="J33" s="927"/>
      <c r="K33" s="927"/>
      <c r="L33" s="927"/>
      <c r="M33" s="927"/>
      <c r="N33" s="927"/>
      <c r="O33" s="927"/>
      <c r="P33" s="927"/>
      <c r="Q33" s="927"/>
      <c r="R33" s="927"/>
      <c r="S33" s="927"/>
      <c r="T33" s="927"/>
      <c r="U33" s="927"/>
      <c r="V33" s="927"/>
      <c r="W33" s="927"/>
      <c r="X33" s="927"/>
      <c r="Y33" s="927"/>
      <c r="Z33" s="927"/>
      <c r="AA33" s="927"/>
      <c r="AB33" s="927"/>
      <c r="AC33" s="927"/>
      <c r="AD33" s="927"/>
      <c r="AE33" s="927"/>
      <c r="AF33" s="927"/>
      <c r="AG33" s="927"/>
      <c r="AH33" s="927"/>
      <c r="AI33" s="927"/>
      <c r="AJ33" s="927"/>
      <c r="AK33" s="927"/>
      <c r="AL33" s="927"/>
      <c r="AM33" s="927"/>
      <c r="AN33" s="927"/>
      <c r="AO33" s="927"/>
      <c r="AP33" s="927"/>
      <c r="AQ33" s="927"/>
      <c r="AR33" s="927"/>
      <c r="AS33" s="927"/>
      <c r="AT33" s="927"/>
      <c r="AU33" s="927"/>
      <c r="AV33" s="927"/>
      <c r="AW33" s="927"/>
      <c r="AX33" s="927"/>
      <c r="AY33" s="927"/>
      <c r="AZ33" s="927"/>
      <c r="BA33" s="927"/>
      <c r="BB33" s="927"/>
      <c r="BC33" s="927"/>
      <c r="BD33" s="927"/>
      <c r="BE33" s="927"/>
      <c r="BF33" s="927"/>
      <c r="BG33" s="927"/>
      <c r="BH33" s="927"/>
      <c r="BI33" s="927"/>
      <c r="BJ33" s="927"/>
      <c r="BK33" s="927"/>
      <c r="BL33" s="927"/>
      <c r="BM33" s="927"/>
      <c r="BN33" s="927"/>
      <c r="BO33" s="927"/>
      <c r="BP33" s="927"/>
      <c r="BQ33" s="927"/>
      <c r="BR33" s="927"/>
      <c r="BS33" s="927"/>
      <c r="BT33" s="927"/>
      <c r="BU33" s="927"/>
      <c r="BV33" s="927"/>
      <c r="BW33" s="927"/>
      <c r="BX33" s="927"/>
      <c r="BY33" s="927"/>
      <c r="BZ33" s="927"/>
      <c r="CA33" s="927"/>
      <c r="CB33" s="927"/>
      <c r="CC33" s="927"/>
    </row>
    <row r="34" spans="1:81" s="972" customFormat="1">
      <c r="A34" s="982" t="s">
        <v>740</v>
      </c>
      <c r="B34" s="950">
        <f>290000*6.2</f>
        <v>1798000</v>
      </c>
      <c r="C34" s="938" t="s">
        <v>628</v>
      </c>
      <c r="D34" s="924"/>
      <c r="E34" s="927"/>
      <c r="F34" s="927"/>
      <c r="G34" s="927"/>
      <c r="H34" s="927"/>
      <c r="I34" s="927"/>
      <c r="J34" s="927"/>
      <c r="K34" s="927"/>
      <c r="L34" s="927"/>
      <c r="M34" s="927"/>
      <c r="N34" s="927"/>
      <c r="O34" s="927"/>
      <c r="P34" s="927"/>
      <c r="Q34" s="927"/>
      <c r="R34" s="927"/>
      <c r="S34" s="927"/>
      <c r="T34" s="927"/>
      <c r="U34" s="927"/>
      <c r="V34" s="927"/>
      <c r="W34" s="927"/>
      <c r="X34" s="927"/>
      <c r="Y34" s="927"/>
      <c r="Z34" s="927"/>
      <c r="AA34" s="927"/>
      <c r="AB34" s="927"/>
      <c r="AC34" s="927"/>
      <c r="AD34" s="927"/>
      <c r="AE34" s="927"/>
      <c r="AF34" s="927"/>
      <c r="AG34" s="927"/>
      <c r="AH34" s="927"/>
      <c r="AI34" s="927"/>
      <c r="AJ34" s="927"/>
      <c r="AK34" s="927"/>
      <c r="AL34" s="927"/>
      <c r="AM34" s="927"/>
      <c r="AN34" s="927"/>
      <c r="AO34" s="927"/>
      <c r="AP34" s="927"/>
      <c r="AQ34" s="927"/>
      <c r="AR34" s="927"/>
      <c r="AS34" s="927"/>
      <c r="AT34" s="927"/>
      <c r="AU34" s="927"/>
      <c r="AV34" s="927"/>
      <c r="AW34" s="927"/>
      <c r="AX34" s="927"/>
      <c r="AY34" s="927"/>
      <c r="AZ34" s="927"/>
      <c r="BA34" s="927"/>
      <c r="BB34" s="927"/>
      <c r="BC34" s="927"/>
      <c r="BD34" s="927"/>
      <c r="BE34" s="927"/>
      <c r="BF34" s="927"/>
      <c r="BG34" s="927"/>
      <c r="BH34" s="927"/>
      <c r="BI34" s="927"/>
      <c r="BJ34" s="927"/>
      <c r="BK34" s="927"/>
      <c r="BL34" s="927"/>
      <c r="BM34" s="927"/>
      <c r="BN34" s="927"/>
      <c r="BO34" s="927"/>
      <c r="BP34" s="927"/>
      <c r="BQ34" s="927"/>
      <c r="BR34" s="927"/>
      <c r="BS34" s="927"/>
      <c r="BT34" s="927"/>
      <c r="BU34" s="927"/>
      <c r="BV34" s="927"/>
      <c r="BW34" s="927"/>
      <c r="BX34" s="927"/>
      <c r="BY34" s="927"/>
      <c r="BZ34" s="927"/>
      <c r="CA34" s="927"/>
      <c r="CB34" s="927"/>
      <c r="CC34" s="927"/>
    </row>
    <row r="35" spans="1:81" s="972" customFormat="1">
      <c r="A35" s="982" t="s">
        <v>750</v>
      </c>
      <c r="B35" s="937">
        <v>3000</v>
      </c>
      <c r="C35" s="938" t="s">
        <v>754</v>
      </c>
      <c r="D35" s="924"/>
      <c r="E35" s="927"/>
      <c r="F35" s="927"/>
      <c r="G35" s="927"/>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7"/>
      <c r="AY35" s="927"/>
      <c r="AZ35" s="927"/>
      <c r="BA35" s="927"/>
      <c r="BB35" s="927"/>
      <c r="BC35" s="927"/>
      <c r="BD35" s="927"/>
      <c r="BE35" s="927"/>
      <c r="BF35" s="927"/>
      <c r="BG35" s="927"/>
      <c r="BH35" s="927"/>
      <c r="BI35" s="927"/>
      <c r="BJ35" s="927"/>
      <c r="BK35" s="927"/>
      <c r="BL35" s="927"/>
      <c r="BM35" s="927"/>
      <c r="BN35" s="927"/>
      <c r="BO35" s="927"/>
      <c r="BP35" s="927"/>
      <c r="BQ35" s="927"/>
      <c r="BR35" s="927"/>
      <c r="BS35" s="927"/>
      <c r="BT35" s="927"/>
      <c r="BU35" s="927"/>
      <c r="BV35" s="927"/>
      <c r="BW35" s="927"/>
      <c r="BX35" s="927"/>
      <c r="BY35" s="927"/>
      <c r="BZ35" s="927"/>
      <c r="CA35" s="927"/>
      <c r="CB35" s="927"/>
      <c r="CC35" s="927"/>
    </row>
    <row r="36" spans="1:81" s="972" customFormat="1">
      <c r="A36" s="982" t="s">
        <v>750</v>
      </c>
      <c r="B36" s="1016">
        <f>'Treatment_Anaer. Dig.'!C21</f>
        <v>0</v>
      </c>
      <c r="C36" s="938" t="s">
        <v>628</v>
      </c>
      <c r="D36" s="924"/>
      <c r="E36" s="927"/>
      <c r="F36" s="927"/>
      <c r="G36" s="927"/>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7"/>
      <c r="AY36" s="927"/>
      <c r="AZ36" s="927"/>
      <c r="BA36" s="927"/>
      <c r="BB36" s="927"/>
      <c r="BC36" s="927"/>
      <c r="BD36" s="927"/>
      <c r="BE36" s="927"/>
      <c r="BF36" s="927"/>
      <c r="BG36" s="927"/>
      <c r="BH36" s="927"/>
      <c r="BI36" s="927"/>
      <c r="BJ36" s="927"/>
      <c r="BK36" s="927"/>
      <c r="BL36" s="927"/>
      <c r="BM36" s="927"/>
      <c r="BN36" s="927"/>
      <c r="BO36" s="927"/>
      <c r="BP36" s="927"/>
      <c r="BQ36" s="927"/>
      <c r="BR36" s="927"/>
      <c r="BS36" s="927"/>
      <c r="BT36" s="927"/>
      <c r="BU36" s="927"/>
      <c r="BV36" s="927"/>
      <c r="BW36" s="927"/>
      <c r="BX36" s="927"/>
      <c r="BY36" s="927"/>
      <c r="BZ36" s="927"/>
      <c r="CA36" s="927"/>
      <c r="CB36" s="927"/>
      <c r="CC36" s="927"/>
    </row>
    <row r="37" spans="1:81" s="972" customFormat="1" ht="28.2">
      <c r="A37" s="983" t="s">
        <v>757</v>
      </c>
      <c r="B37" s="975">
        <v>1000000</v>
      </c>
      <c r="C37" s="938" t="s">
        <v>628</v>
      </c>
      <c r="D37" s="924"/>
      <c r="E37" s="927"/>
      <c r="F37" s="927"/>
      <c r="G37" s="927"/>
      <c r="H37" s="927"/>
      <c r="I37" s="927"/>
      <c r="J37" s="927"/>
      <c r="K37" s="927"/>
      <c r="L37" s="927"/>
      <c r="M37" s="927"/>
      <c r="N37" s="927"/>
      <c r="O37" s="927"/>
      <c r="P37" s="927"/>
      <c r="Q37" s="927"/>
      <c r="R37" s="927"/>
      <c r="S37" s="927"/>
      <c r="T37" s="927"/>
      <c r="U37" s="927"/>
      <c r="V37" s="927"/>
      <c r="W37" s="927"/>
      <c r="X37" s="927"/>
      <c r="Y37" s="927"/>
      <c r="Z37" s="927"/>
      <c r="AA37" s="927"/>
      <c r="AB37" s="927"/>
      <c r="AC37" s="927"/>
      <c r="AD37" s="927"/>
      <c r="AE37" s="927"/>
      <c r="AF37" s="927"/>
      <c r="AG37" s="927"/>
      <c r="AH37" s="927"/>
      <c r="AI37" s="927"/>
      <c r="AJ37" s="927"/>
      <c r="AK37" s="927"/>
      <c r="AL37" s="927"/>
      <c r="AM37" s="927"/>
      <c r="AN37" s="927"/>
      <c r="AO37" s="927"/>
      <c r="AP37" s="927"/>
      <c r="AQ37" s="927"/>
      <c r="AR37" s="927"/>
      <c r="AS37" s="927"/>
      <c r="AT37" s="927"/>
      <c r="AU37" s="927"/>
      <c r="AV37" s="927"/>
      <c r="AW37" s="927"/>
      <c r="AX37" s="927"/>
      <c r="AY37" s="927"/>
      <c r="AZ37" s="927"/>
      <c r="BA37" s="927"/>
      <c r="BB37" s="927"/>
      <c r="BC37" s="927"/>
      <c r="BD37" s="927"/>
      <c r="BE37" s="927"/>
      <c r="BF37" s="927"/>
      <c r="BG37" s="927"/>
      <c r="BH37" s="927"/>
      <c r="BI37" s="927"/>
      <c r="BJ37" s="927"/>
      <c r="BK37" s="927"/>
      <c r="BL37" s="927"/>
      <c r="BM37" s="927"/>
      <c r="BN37" s="927"/>
      <c r="BO37" s="927"/>
      <c r="BP37" s="927"/>
      <c r="BQ37" s="927"/>
      <c r="BR37" s="927"/>
      <c r="BS37" s="927"/>
      <c r="BT37" s="927"/>
      <c r="BU37" s="927"/>
      <c r="BV37" s="927"/>
      <c r="BW37" s="927"/>
      <c r="BX37" s="927"/>
      <c r="BY37" s="927"/>
      <c r="BZ37" s="927"/>
      <c r="CA37" s="927"/>
      <c r="CB37" s="927"/>
      <c r="CC37" s="927"/>
    </row>
    <row r="38" spans="1:81" s="972" customFormat="1">
      <c r="A38" s="949" t="s">
        <v>741</v>
      </c>
      <c r="B38" s="984">
        <v>0</v>
      </c>
      <c r="C38" s="938" t="s">
        <v>628</v>
      </c>
      <c r="D38" s="924"/>
      <c r="E38" s="927"/>
      <c r="F38" s="927"/>
      <c r="G38" s="927"/>
      <c r="H38" s="927"/>
      <c r="I38" s="927"/>
      <c r="J38" s="927"/>
      <c r="K38" s="927"/>
      <c r="L38" s="927"/>
      <c r="M38" s="927"/>
      <c r="N38" s="927"/>
      <c r="O38" s="927"/>
      <c r="P38" s="927"/>
      <c r="Q38" s="927"/>
      <c r="R38" s="927"/>
      <c r="S38" s="927"/>
      <c r="T38" s="927"/>
      <c r="U38" s="927"/>
      <c r="V38" s="927"/>
      <c r="W38" s="927"/>
      <c r="X38" s="927"/>
      <c r="Y38" s="927"/>
      <c r="Z38" s="927"/>
      <c r="AA38" s="927"/>
      <c r="AB38" s="927"/>
      <c r="AC38" s="927"/>
      <c r="AD38" s="927"/>
      <c r="AE38" s="927"/>
      <c r="AF38" s="927"/>
      <c r="AG38" s="927"/>
      <c r="AH38" s="927"/>
      <c r="AI38" s="927"/>
      <c r="AJ38" s="927"/>
      <c r="AK38" s="927"/>
      <c r="AL38" s="927"/>
      <c r="AM38" s="927"/>
      <c r="AN38" s="927"/>
      <c r="AO38" s="927"/>
      <c r="AP38" s="927"/>
      <c r="AQ38" s="927"/>
      <c r="AR38" s="927"/>
      <c r="AS38" s="927"/>
      <c r="AT38" s="927"/>
      <c r="AU38" s="927"/>
      <c r="AV38" s="927"/>
      <c r="AW38" s="927"/>
      <c r="AX38" s="927"/>
      <c r="AY38" s="927"/>
      <c r="AZ38" s="927"/>
      <c r="BA38" s="927"/>
      <c r="BB38" s="927"/>
      <c r="BC38" s="927"/>
      <c r="BD38" s="927"/>
      <c r="BE38" s="927"/>
      <c r="BF38" s="927"/>
      <c r="BG38" s="927"/>
      <c r="BH38" s="927"/>
      <c r="BI38" s="927"/>
      <c r="BJ38" s="927"/>
      <c r="BK38" s="927"/>
      <c r="BL38" s="927"/>
      <c r="BM38" s="927"/>
      <c r="BN38" s="927"/>
      <c r="BO38" s="927"/>
      <c r="BP38" s="927"/>
      <c r="BQ38" s="927"/>
      <c r="BR38" s="927"/>
      <c r="BS38" s="927"/>
      <c r="BT38" s="927"/>
      <c r="BU38" s="927"/>
      <c r="BV38" s="927"/>
      <c r="BW38" s="927"/>
      <c r="BX38" s="927"/>
      <c r="BY38" s="927"/>
      <c r="BZ38" s="927"/>
      <c r="CA38" s="927"/>
      <c r="CB38" s="927"/>
      <c r="CC38" s="927"/>
    </row>
    <row r="39" spans="1:81" s="972" customFormat="1">
      <c r="A39" s="985" t="s">
        <v>758</v>
      </c>
      <c r="B39" s="1016">
        <f>SUM(B36:B38,B34)</f>
        <v>2798000</v>
      </c>
      <c r="C39" s="938" t="s">
        <v>628</v>
      </c>
      <c r="D39" s="924"/>
      <c r="E39" s="927"/>
      <c r="F39" s="927"/>
      <c r="G39" s="927"/>
      <c r="H39" s="927"/>
      <c r="I39" s="927"/>
      <c r="J39" s="927"/>
      <c r="K39" s="927"/>
      <c r="L39" s="927"/>
      <c r="M39" s="927"/>
      <c r="N39" s="927"/>
      <c r="O39" s="927"/>
      <c r="P39" s="927"/>
      <c r="Q39" s="927"/>
      <c r="R39" s="927"/>
      <c r="S39" s="927"/>
      <c r="T39" s="927"/>
      <c r="U39" s="927"/>
      <c r="V39" s="927"/>
      <c r="W39" s="927"/>
      <c r="X39" s="927"/>
      <c r="Y39" s="927"/>
      <c r="Z39" s="927"/>
      <c r="AA39" s="927"/>
      <c r="AB39" s="927"/>
      <c r="AC39" s="927"/>
      <c r="AD39" s="927"/>
      <c r="AE39" s="927"/>
      <c r="AF39" s="927"/>
      <c r="AG39" s="927"/>
      <c r="AH39" s="927"/>
      <c r="AI39" s="927"/>
      <c r="AJ39" s="927"/>
      <c r="AK39" s="927"/>
      <c r="AL39" s="927"/>
      <c r="AM39" s="927"/>
      <c r="AN39" s="927"/>
      <c r="AO39" s="927"/>
      <c r="AP39" s="927"/>
      <c r="AQ39" s="927"/>
      <c r="AR39" s="927"/>
      <c r="AS39" s="927"/>
      <c r="AT39" s="927"/>
      <c r="AU39" s="927"/>
      <c r="AV39" s="927"/>
      <c r="AW39" s="927"/>
      <c r="AX39" s="927"/>
      <c r="AY39" s="927"/>
      <c r="AZ39" s="927"/>
      <c r="BA39" s="927"/>
      <c r="BB39" s="927"/>
      <c r="BC39" s="927"/>
      <c r="BD39" s="927"/>
      <c r="BE39" s="927"/>
      <c r="BF39" s="927"/>
      <c r="BG39" s="927"/>
      <c r="BH39" s="927"/>
      <c r="BI39" s="927"/>
      <c r="BJ39" s="927"/>
      <c r="BK39" s="927"/>
      <c r="BL39" s="927"/>
      <c r="BM39" s="927"/>
      <c r="BN39" s="927"/>
      <c r="BO39" s="927"/>
      <c r="BP39" s="927"/>
      <c r="BQ39" s="927"/>
      <c r="BR39" s="927"/>
      <c r="BS39" s="927"/>
      <c r="BT39" s="927"/>
      <c r="BU39" s="927"/>
      <c r="BV39" s="927"/>
      <c r="BW39" s="927"/>
      <c r="BX39" s="927"/>
      <c r="BY39" s="927"/>
      <c r="BZ39" s="927"/>
      <c r="CA39" s="927"/>
      <c r="CB39" s="927"/>
      <c r="CC39" s="927"/>
    </row>
    <row r="40" spans="1:81" s="972" customFormat="1">
      <c r="A40" s="985" t="s">
        <v>759</v>
      </c>
      <c r="B40" s="1016">
        <f>SUM(B34,B36,B38)</f>
        <v>1798000</v>
      </c>
      <c r="C40" s="938" t="s">
        <v>628</v>
      </c>
      <c r="D40" s="924"/>
      <c r="E40" s="927"/>
      <c r="F40" s="927"/>
      <c r="G40" s="927"/>
      <c r="H40" s="927"/>
      <c r="I40" s="927"/>
      <c r="J40" s="927"/>
      <c r="K40" s="927"/>
      <c r="L40" s="927"/>
      <c r="M40" s="927"/>
      <c r="N40" s="927"/>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c r="AL40" s="927"/>
      <c r="AM40" s="927"/>
      <c r="AN40" s="927"/>
      <c r="AO40" s="927"/>
      <c r="AP40" s="927"/>
      <c r="AQ40" s="927"/>
      <c r="AR40" s="927"/>
      <c r="AS40" s="927"/>
      <c r="AT40" s="927"/>
      <c r="AU40" s="927"/>
      <c r="AV40" s="927"/>
      <c r="AW40" s="927"/>
      <c r="AX40" s="927"/>
      <c r="AY40" s="927"/>
      <c r="AZ40" s="927"/>
      <c r="BA40" s="927"/>
      <c r="BB40" s="927"/>
      <c r="BC40" s="927"/>
      <c r="BD40" s="927"/>
      <c r="BE40" s="927"/>
      <c r="BF40" s="927"/>
      <c r="BG40" s="927"/>
      <c r="BH40" s="927"/>
      <c r="BI40" s="927"/>
      <c r="BJ40" s="927"/>
      <c r="BK40" s="927"/>
      <c r="BL40" s="927"/>
      <c r="BM40" s="927"/>
      <c r="BN40" s="927"/>
      <c r="BO40" s="927"/>
      <c r="BP40" s="927"/>
      <c r="BQ40" s="927"/>
      <c r="BR40" s="927"/>
      <c r="BS40" s="927"/>
      <c r="BT40" s="927"/>
      <c r="BU40" s="927"/>
      <c r="BV40" s="927"/>
      <c r="BW40" s="927"/>
      <c r="BX40" s="927"/>
      <c r="BY40" s="927"/>
      <c r="BZ40" s="927"/>
      <c r="CA40" s="927"/>
      <c r="CB40" s="927"/>
      <c r="CC40" s="927"/>
    </row>
    <row r="41" spans="1:81" s="972" customFormat="1" ht="15.6">
      <c r="A41" s="954" t="s">
        <v>743</v>
      </c>
      <c r="B41" s="984">
        <v>0</v>
      </c>
      <c r="C41" s="938" t="s">
        <v>628</v>
      </c>
      <c r="D41" s="924"/>
      <c r="E41" s="927"/>
      <c r="F41" s="927"/>
      <c r="G41" s="927"/>
      <c r="H41" s="927"/>
      <c r="I41" s="927"/>
      <c r="J41" s="927"/>
      <c r="K41" s="927"/>
      <c r="L41" s="927"/>
      <c r="M41" s="927"/>
      <c r="N41" s="927"/>
      <c r="O41" s="927"/>
      <c r="P41" s="927"/>
      <c r="Q41" s="927"/>
      <c r="R41" s="927"/>
      <c r="S41" s="927"/>
      <c r="T41" s="927"/>
      <c r="U41" s="927"/>
      <c r="V41" s="927"/>
      <c r="W41" s="927"/>
      <c r="X41" s="927"/>
      <c r="Y41" s="927"/>
      <c r="Z41" s="927"/>
      <c r="AA41" s="927"/>
      <c r="AB41" s="927"/>
      <c r="AC41" s="927"/>
      <c r="AD41" s="927"/>
      <c r="AE41" s="927"/>
      <c r="AF41" s="927"/>
      <c r="AG41" s="927"/>
      <c r="AH41" s="927"/>
      <c r="AI41" s="927"/>
      <c r="AJ41" s="927"/>
      <c r="AK41" s="927"/>
      <c r="AL41" s="927"/>
      <c r="AM41" s="927"/>
      <c r="AN41" s="927"/>
      <c r="AO41" s="927"/>
      <c r="AP41" s="927"/>
      <c r="AQ41" s="927"/>
      <c r="AR41" s="927"/>
      <c r="AS41" s="927"/>
      <c r="AT41" s="927"/>
      <c r="AU41" s="927"/>
      <c r="AV41" s="927"/>
      <c r="AW41" s="927"/>
      <c r="AX41" s="927"/>
      <c r="AY41" s="927"/>
      <c r="AZ41" s="927"/>
      <c r="BA41" s="927"/>
      <c r="BB41" s="927"/>
      <c r="BC41" s="927"/>
      <c r="BD41" s="927"/>
      <c r="BE41" s="927"/>
      <c r="BF41" s="927"/>
      <c r="BG41" s="927"/>
      <c r="BH41" s="927"/>
      <c r="BI41" s="927"/>
      <c r="BJ41" s="927"/>
      <c r="BK41" s="927"/>
      <c r="BL41" s="927"/>
      <c r="BM41" s="927"/>
      <c r="BN41" s="927"/>
      <c r="BO41" s="927"/>
      <c r="BP41" s="927"/>
      <c r="BQ41" s="927"/>
      <c r="BR41" s="927"/>
      <c r="BS41" s="927"/>
      <c r="BT41" s="927"/>
      <c r="BU41" s="927"/>
      <c r="BV41" s="927"/>
      <c r="BW41" s="927"/>
      <c r="BX41" s="927"/>
      <c r="BY41" s="927"/>
      <c r="BZ41" s="927"/>
      <c r="CA41" s="927"/>
      <c r="CB41" s="927"/>
      <c r="CC41" s="927"/>
    </row>
    <row r="42" spans="1:81" s="972" customFormat="1" ht="31.2">
      <c r="A42" s="954" t="s">
        <v>744</v>
      </c>
      <c r="B42" s="984">
        <v>0</v>
      </c>
      <c r="C42" s="938" t="s">
        <v>628</v>
      </c>
      <c r="D42" s="924"/>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7"/>
      <c r="AY42" s="927"/>
      <c r="AZ42" s="927"/>
      <c r="BA42" s="927"/>
      <c r="BB42" s="927"/>
      <c r="BC42" s="927"/>
      <c r="BD42" s="927"/>
      <c r="BE42" s="927"/>
      <c r="BF42" s="927"/>
      <c r="BG42" s="927"/>
      <c r="BH42" s="927"/>
      <c r="BI42" s="927"/>
      <c r="BJ42" s="927"/>
      <c r="BK42" s="927"/>
      <c r="BL42" s="927"/>
      <c r="BM42" s="927"/>
      <c r="BN42" s="927"/>
      <c r="BO42" s="927"/>
      <c r="BP42" s="927"/>
      <c r="BQ42" s="927"/>
      <c r="BR42" s="927"/>
      <c r="BS42" s="927"/>
      <c r="BT42" s="927"/>
      <c r="BU42" s="927"/>
      <c r="BV42" s="927"/>
      <c r="BW42" s="927"/>
      <c r="BX42" s="927"/>
      <c r="BY42" s="927"/>
      <c r="BZ42" s="927"/>
      <c r="CA42" s="927"/>
      <c r="CB42" s="927"/>
      <c r="CC42" s="927"/>
    </row>
    <row r="43" spans="1:81" s="972" customFormat="1" ht="15.6">
      <c r="A43" s="986" t="s">
        <v>760</v>
      </c>
      <c r="B43" s="1017">
        <f>B39+B41+B42</f>
        <v>2798000</v>
      </c>
      <c r="C43" s="938" t="s">
        <v>628</v>
      </c>
      <c r="D43" s="924"/>
      <c r="E43" s="927"/>
      <c r="F43" s="927"/>
      <c r="G43" s="927"/>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7"/>
      <c r="AY43" s="927"/>
      <c r="AZ43" s="927"/>
      <c r="BA43" s="927"/>
      <c r="BB43" s="927"/>
      <c r="BC43" s="927"/>
      <c r="BD43" s="927"/>
      <c r="BE43" s="927"/>
      <c r="BF43" s="927"/>
      <c r="BG43" s="927"/>
      <c r="BH43" s="927"/>
      <c r="BI43" s="927"/>
      <c r="BJ43" s="927"/>
      <c r="BK43" s="927"/>
      <c r="BL43" s="927"/>
      <c r="BM43" s="927"/>
      <c r="BN43" s="927"/>
      <c r="BO43" s="927"/>
      <c r="BP43" s="927"/>
      <c r="BQ43" s="927"/>
      <c r="BR43" s="927"/>
      <c r="BS43" s="927"/>
      <c r="BT43" s="927"/>
      <c r="BU43" s="927"/>
      <c r="BV43" s="927"/>
      <c r="BW43" s="927"/>
      <c r="BX43" s="927"/>
      <c r="BY43" s="927"/>
      <c r="BZ43" s="927"/>
      <c r="CA43" s="927"/>
      <c r="CB43" s="927"/>
      <c r="CC43" s="927"/>
    </row>
    <row r="44" spans="1:81" s="972" customFormat="1" ht="15.6">
      <c r="A44" s="987" t="s">
        <v>761</v>
      </c>
      <c r="B44" s="1018">
        <f>B40+B41+B42</f>
        <v>1798000</v>
      </c>
      <c r="C44" s="938" t="s">
        <v>628</v>
      </c>
      <c r="D44" s="924"/>
      <c r="E44" s="927"/>
      <c r="F44" s="927"/>
      <c r="G44" s="927"/>
      <c r="H44" s="927"/>
      <c r="I44" s="927"/>
      <c r="J44" s="927"/>
      <c r="K44" s="927"/>
      <c r="L44" s="927"/>
      <c r="M44" s="927"/>
      <c r="N44" s="927"/>
      <c r="O44" s="927"/>
      <c r="P44" s="927"/>
      <c r="Q44" s="927"/>
      <c r="R44" s="927"/>
      <c r="S44" s="927"/>
      <c r="T44" s="927"/>
      <c r="U44" s="927"/>
      <c r="V44" s="927"/>
      <c r="W44" s="927"/>
      <c r="X44" s="927"/>
      <c r="Y44" s="927"/>
      <c r="Z44" s="927"/>
      <c r="AA44" s="927"/>
      <c r="AB44" s="927"/>
      <c r="AC44" s="927"/>
      <c r="AD44" s="927"/>
      <c r="AE44" s="927"/>
      <c r="AF44" s="927"/>
      <c r="AG44" s="927"/>
      <c r="AH44" s="927"/>
      <c r="AI44" s="927"/>
      <c r="AJ44" s="927"/>
      <c r="AK44" s="927"/>
      <c r="AL44" s="927"/>
      <c r="AM44" s="927"/>
      <c r="AN44" s="927"/>
      <c r="AO44" s="927"/>
      <c r="AP44" s="927"/>
      <c r="AQ44" s="927"/>
      <c r="AR44" s="927"/>
      <c r="AS44" s="927"/>
      <c r="AT44" s="927"/>
      <c r="AU44" s="927"/>
      <c r="AV44" s="927"/>
      <c r="AW44" s="927"/>
      <c r="AX44" s="927"/>
      <c r="AY44" s="927"/>
      <c r="AZ44" s="927"/>
      <c r="BA44" s="927"/>
      <c r="BB44" s="927"/>
      <c r="BC44" s="927"/>
      <c r="BD44" s="927"/>
      <c r="BE44" s="927"/>
      <c r="BF44" s="927"/>
      <c r="BG44" s="927"/>
      <c r="BH44" s="927"/>
      <c r="BI44" s="927"/>
      <c r="BJ44" s="927"/>
      <c r="BK44" s="927"/>
      <c r="BL44" s="927"/>
      <c r="BM44" s="927"/>
      <c r="BN44" s="927"/>
      <c r="BO44" s="927"/>
      <c r="BP44" s="927"/>
      <c r="BQ44" s="927"/>
      <c r="BR44" s="927"/>
      <c r="BS44" s="927"/>
      <c r="BT44" s="927"/>
      <c r="BU44" s="927"/>
      <c r="BV44" s="927"/>
      <c r="BW44" s="927"/>
      <c r="BX44" s="927"/>
      <c r="BY44" s="927"/>
      <c r="BZ44" s="927"/>
      <c r="CA44" s="927"/>
      <c r="CB44" s="927"/>
      <c r="CC44" s="927"/>
    </row>
    <row r="45" spans="1:81">
      <c r="A45" s="930"/>
      <c r="B45" s="924"/>
      <c r="C45" s="925"/>
      <c r="D45" s="930"/>
    </row>
    <row r="46" spans="1:81">
      <c r="A46" s="930" t="s">
        <v>762</v>
      </c>
      <c r="C46" s="925"/>
      <c r="D46" s="930"/>
    </row>
    <row r="47" spans="1:81">
      <c r="A47" s="980" t="s">
        <v>739</v>
      </c>
      <c r="B47" s="988"/>
      <c r="C47" s="989"/>
      <c r="D47" s="930"/>
    </row>
    <row r="48" spans="1:81">
      <c r="A48" s="982" t="s">
        <v>740</v>
      </c>
      <c r="B48" s="950">
        <f>290000*6.2</f>
        <v>1798000</v>
      </c>
      <c r="C48" s="938" t="s">
        <v>628</v>
      </c>
      <c r="D48" s="930"/>
    </row>
    <row r="49" spans="1:4">
      <c r="A49" s="982" t="s">
        <v>750</v>
      </c>
      <c r="B49" s="937">
        <v>3000</v>
      </c>
      <c r="C49" s="938" t="s">
        <v>754</v>
      </c>
      <c r="D49" s="930"/>
    </row>
    <row r="50" spans="1:4">
      <c r="A50" s="982" t="s">
        <v>750</v>
      </c>
      <c r="B50" s="1016">
        <f>'Treatment_Anaer. Dig.'!C21</f>
        <v>0</v>
      </c>
      <c r="C50" s="938" t="s">
        <v>628</v>
      </c>
      <c r="D50" s="930"/>
    </row>
    <row r="51" spans="1:4">
      <c r="A51" s="982" t="s">
        <v>763</v>
      </c>
      <c r="B51" s="950">
        <v>200000</v>
      </c>
      <c r="C51" s="990" t="s">
        <v>646</v>
      </c>
      <c r="D51" s="930"/>
    </row>
    <row r="52" spans="1:4">
      <c r="A52" s="982" t="s">
        <v>763</v>
      </c>
      <c r="B52" s="1016">
        <f>'Treat_Anaer Dig+Ht Dry_0 Net E'!D26</f>
        <v>0</v>
      </c>
      <c r="C52" s="938" t="s">
        <v>628</v>
      </c>
      <c r="D52" s="930"/>
    </row>
    <row r="53" spans="1:4" ht="28.2">
      <c r="A53" s="983" t="s">
        <v>757</v>
      </c>
      <c r="B53" s="975">
        <v>1000000</v>
      </c>
      <c r="C53" s="938" t="s">
        <v>628</v>
      </c>
      <c r="D53" s="930"/>
    </row>
    <row r="54" spans="1:4">
      <c r="A54" s="949" t="s">
        <v>741</v>
      </c>
      <c r="B54" s="952">
        <v>0</v>
      </c>
      <c r="C54" s="938" t="s">
        <v>628</v>
      </c>
      <c r="D54" s="930"/>
    </row>
    <row r="55" spans="1:4">
      <c r="A55" s="985" t="s">
        <v>758</v>
      </c>
      <c r="B55" s="1019">
        <f>SUM(B52:B54,B50,B48)</f>
        <v>2798000</v>
      </c>
      <c r="C55" s="938" t="s">
        <v>628</v>
      </c>
      <c r="D55" s="930"/>
    </row>
    <row r="56" spans="1:4">
      <c r="A56" s="985" t="s">
        <v>759</v>
      </c>
      <c r="B56" s="1019">
        <f>SUM(B54,B52,B50,B48)</f>
        <v>1798000</v>
      </c>
      <c r="C56" s="938" t="s">
        <v>628</v>
      </c>
      <c r="D56" s="930"/>
    </row>
    <row r="57" spans="1:4" ht="15.6">
      <c r="A57" s="954" t="s">
        <v>743</v>
      </c>
      <c r="B57" s="952">
        <v>0</v>
      </c>
      <c r="C57" s="938" t="s">
        <v>628</v>
      </c>
      <c r="D57" s="930"/>
    </row>
    <row r="58" spans="1:4" ht="31.2">
      <c r="A58" s="954" t="s">
        <v>744</v>
      </c>
      <c r="B58" s="952">
        <v>0</v>
      </c>
      <c r="C58" s="938" t="s">
        <v>628</v>
      </c>
      <c r="D58" s="930"/>
    </row>
    <row r="59" spans="1:4" ht="15.6">
      <c r="A59" s="986" t="s">
        <v>760</v>
      </c>
      <c r="B59" s="1020">
        <f>B55+B57+B58</f>
        <v>2798000</v>
      </c>
      <c r="C59" s="991" t="s">
        <v>628</v>
      </c>
      <c r="D59" s="930"/>
    </row>
    <row r="60" spans="1:4" ht="15.6">
      <c r="A60" s="986" t="s">
        <v>761</v>
      </c>
      <c r="B60" s="1020">
        <f>B56+B57+B58</f>
        <v>1798000</v>
      </c>
      <c r="C60" s="991" t="s">
        <v>628</v>
      </c>
      <c r="D60" s="930"/>
    </row>
    <row r="61" spans="1:4">
      <c r="A61" s="1022"/>
      <c r="B61" s="1023"/>
      <c r="C61" s="989"/>
      <c r="D61" s="930"/>
    </row>
    <row r="62" spans="1:4">
      <c r="A62" s="992" t="s">
        <v>705</v>
      </c>
      <c r="B62" s="993"/>
      <c r="C62" s="990"/>
      <c r="D62" s="930"/>
    </row>
    <row r="63" spans="1:4">
      <c r="A63" s="994" t="s">
        <v>764</v>
      </c>
      <c r="B63" s="993"/>
      <c r="C63" s="990"/>
      <c r="D63" s="930"/>
    </row>
    <row r="64" spans="1:4">
      <c r="A64" s="1024" t="s">
        <v>753</v>
      </c>
      <c r="B64" s="937">
        <v>88.56</v>
      </c>
      <c r="C64" s="990" t="s">
        <v>766</v>
      </c>
      <c r="D64" s="930"/>
    </row>
    <row r="65" spans="1:4">
      <c r="A65" s="995" t="s">
        <v>765</v>
      </c>
      <c r="B65" s="978">
        <v>2611</v>
      </c>
      <c r="C65" s="996" t="s">
        <v>767</v>
      </c>
      <c r="D65" s="930"/>
    </row>
    <row r="66" spans="1:4">
      <c r="A66" s="930"/>
      <c r="B66" s="924"/>
      <c r="C66" s="925"/>
      <c r="D66" s="930"/>
    </row>
    <row r="67" spans="1:4">
      <c r="A67" s="993" t="s">
        <v>768</v>
      </c>
      <c r="B67" s="948"/>
      <c r="C67" s="997"/>
      <c r="D67" s="930"/>
    </row>
    <row r="68" spans="1:4">
      <c r="A68" s="998" t="s">
        <v>769</v>
      </c>
      <c r="B68" s="999"/>
      <c r="C68" s="1000"/>
      <c r="D68" s="930"/>
    </row>
    <row r="69" spans="1:4">
      <c r="A69" s="982" t="s">
        <v>740</v>
      </c>
      <c r="B69" s="950">
        <f>290000*6.2</f>
        <v>1798000</v>
      </c>
      <c r="C69" s="938" t="s">
        <v>628</v>
      </c>
      <c r="D69" s="930"/>
    </row>
    <row r="70" spans="1:4">
      <c r="A70" s="982" t="s">
        <v>763</v>
      </c>
      <c r="B70" s="950">
        <v>200000</v>
      </c>
      <c r="C70" s="990" t="s">
        <v>646</v>
      </c>
      <c r="D70" s="930"/>
    </row>
    <row r="71" spans="1:4">
      <c r="A71" s="982" t="s">
        <v>763</v>
      </c>
      <c r="B71" s="1014">
        <f>'Treat DeWat+Ht Dry_0 Net Energy'!C36</f>
        <v>0</v>
      </c>
      <c r="C71" s="938" t="s">
        <v>628</v>
      </c>
      <c r="D71" s="930"/>
    </row>
    <row r="72" spans="1:4">
      <c r="A72" s="949" t="s">
        <v>741</v>
      </c>
      <c r="B72" s="952">
        <v>0</v>
      </c>
      <c r="C72" s="938" t="s">
        <v>628</v>
      </c>
      <c r="D72" s="930"/>
    </row>
    <row r="73" spans="1:4">
      <c r="A73" s="1001" t="s">
        <v>742</v>
      </c>
      <c r="B73" s="1014">
        <f>SUM(B71:B72,B69)</f>
        <v>1798000</v>
      </c>
      <c r="C73" s="938" t="s">
        <v>628</v>
      </c>
      <c r="D73" s="930"/>
    </row>
    <row r="74" spans="1:4" ht="15.6">
      <c r="A74" s="954" t="s">
        <v>743</v>
      </c>
      <c r="B74" s="952">
        <v>0</v>
      </c>
      <c r="C74" s="938" t="s">
        <v>628</v>
      </c>
      <c r="D74" s="930"/>
    </row>
    <row r="75" spans="1:4" ht="31.2">
      <c r="A75" s="954" t="s">
        <v>744</v>
      </c>
      <c r="B75" s="952">
        <v>0</v>
      </c>
      <c r="C75" s="938" t="s">
        <v>628</v>
      </c>
      <c r="D75" s="930"/>
    </row>
    <row r="76" spans="1:4" ht="15.6">
      <c r="A76" s="987" t="s">
        <v>770</v>
      </c>
      <c r="B76" s="1021">
        <f>SUM(B73:B75)</f>
        <v>1798000</v>
      </c>
      <c r="C76" s="979" t="s">
        <v>628</v>
      </c>
      <c r="D76" s="930"/>
    </row>
    <row r="77" spans="1:4">
      <c r="A77" s="930"/>
      <c r="B77" s="924"/>
      <c r="C77" s="925"/>
      <c r="D77" s="930"/>
    </row>
    <row r="78" spans="1:4">
      <c r="A78" s="993" t="s">
        <v>771</v>
      </c>
      <c r="B78" s="948"/>
      <c r="C78" s="997"/>
      <c r="D78" s="930"/>
    </row>
    <row r="79" spans="1:4">
      <c r="A79" s="998" t="s">
        <v>769</v>
      </c>
      <c r="B79" s="999"/>
      <c r="C79" s="1000"/>
      <c r="D79" s="930"/>
    </row>
    <row r="80" spans="1:4">
      <c r="A80" s="982" t="s">
        <v>740</v>
      </c>
      <c r="B80" s="950">
        <f>290000*6.2</f>
        <v>1798000</v>
      </c>
      <c r="C80" s="938" t="s">
        <v>628</v>
      </c>
      <c r="D80" s="930"/>
    </row>
    <row r="81" spans="1:4">
      <c r="A81" s="982" t="s">
        <v>763</v>
      </c>
      <c r="B81" s="950">
        <v>200000</v>
      </c>
      <c r="C81" s="990" t="s">
        <v>646</v>
      </c>
      <c r="D81" s="930"/>
    </row>
    <row r="82" spans="1:4">
      <c r="A82" s="982" t="s">
        <v>763</v>
      </c>
      <c r="B82" s="1014" t="e">
        <f>'Treat DeWat+Heat Dry_User Def 1'!C34</f>
        <v>#DIV/0!</v>
      </c>
      <c r="C82" s="938" t="s">
        <v>628</v>
      </c>
      <c r="D82" s="930"/>
    </row>
    <row r="83" spans="1:4">
      <c r="A83" s="949" t="s">
        <v>741</v>
      </c>
      <c r="B83" s="952">
        <v>0</v>
      </c>
      <c r="C83" s="938" t="s">
        <v>628</v>
      </c>
      <c r="D83" s="930"/>
    </row>
    <row r="84" spans="1:4">
      <c r="A84" s="1001" t="s">
        <v>742</v>
      </c>
      <c r="B84" s="1014" t="e">
        <f>SUM(B82:B83,B80)</f>
        <v>#DIV/0!</v>
      </c>
      <c r="C84" s="938" t="s">
        <v>628</v>
      </c>
      <c r="D84" s="930"/>
    </row>
    <row r="85" spans="1:4" ht="15.6">
      <c r="A85" s="954" t="s">
        <v>743</v>
      </c>
      <c r="B85" s="952">
        <v>0</v>
      </c>
      <c r="C85" s="938" t="s">
        <v>628</v>
      </c>
      <c r="D85" s="930"/>
    </row>
    <row r="86" spans="1:4" ht="31.2">
      <c r="A86" s="954" t="s">
        <v>744</v>
      </c>
      <c r="B86" s="952">
        <v>0</v>
      </c>
      <c r="C86" s="938" t="s">
        <v>628</v>
      </c>
      <c r="D86" s="930"/>
    </row>
    <row r="87" spans="1:4" ht="15.6">
      <c r="A87" s="987" t="s">
        <v>770</v>
      </c>
      <c r="B87" s="1021" t="e">
        <f>SUM(B84:B86)</f>
        <v>#DIV/0!</v>
      </c>
      <c r="C87" s="979" t="s">
        <v>628</v>
      </c>
      <c r="D87" s="930"/>
    </row>
    <row r="88" spans="1:4">
      <c r="A88" s="930"/>
      <c r="B88" s="924"/>
      <c r="C88" s="925"/>
      <c r="D88" s="930"/>
    </row>
    <row r="89" spans="1:4">
      <c r="A89" s="993" t="s">
        <v>772</v>
      </c>
      <c r="B89" s="948"/>
      <c r="C89" s="997"/>
      <c r="D89" s="930"/>
    </row>
    <row r="90" spans="1:4">
      <c r="A90" s="998" t="s">
        <v>769</v>
      </c>
      <c r="B90" s="999"/>
      <c r="C90" s="1000" t="s">
        <v>226</v>
      </c>
      <c r="D90" s="930"/>
    </row>
    <row r="91" spans="1:4">
      <c r="A91" s="982" t="s">
        <v>740</v>
      </c>
      <c r="B91" s="950">
        <f>290000*6.2</f>
        <v>1798000</v>
      </c>
      <c r="C91" s="938" t="s">
        <v>628</v>
      </c>
      <c r="D91" s="930"/>
    </row>
    <row r="92" spans="1:4">
      <c r="A92" s="982" t="s">
        <v>763</v>
      </c>
      <c r="B92" s="950">
        <v>200000</v>
      </c>
      <c r="C92" s="990" t="s">
        <v>646</v>
      </c>
      <c r="D92" s="930"/>
    </row>
    <row r="93" spans="1:4">
      <c r="A93" s="982" t="s">
        <v>763</v>
      </c>
      <c r="B93" s="1014" t="e">
        <f>'Treat DeWat+Heat Dry_User Def 2'!C34</f>
        <v>#DIV/0!</v>
      </c>
      <c r="C93" s="938" t="s">
        <v>628</v>
      </c>
      <c r="D93" s="930"/>
    </row>
    <row r="94" spans="1:4">
      <c r="A94" s="949" t="s">
        <v>741</v>
      </c>
      <c r="B94" s="952">
        <v>0</v>
      </c>
      <c r="C94" s="938" t="s">
        <v>628</v>
      </c>
      <c r="D94" s="930"/>
    </row>
    <row r="95" spans="1:4">
      <c r="A95" s="1001" t="s">
        <v>742</v>
      </c>
      <c r="B95" s="1014" t="e">
        <f>SUM(B93:B94,B91)</f>
        <v>#DIV/0!</v>
      </c>
      <c r="C95" s="938" t="s">
        <v>628</v>
      </c>
      <c r="D95" s="930"/>
    </row>
    <row r="96" spans="1:4" ht="15.6">
      <c r="A96" s="954" t="s">
        <v>743</v>
      </c>
      <c r="B96" s="952">
        <v>0</v>
      </c>
      <c r="C96" s="938" t="s">
        <v>628</v>
      </c>
      <c r="D96" s="930"/>
    </row>
    <row r="97" spans="1:256" ht="31.2">
      <c r="A97" s="954" t="s">
        <v>744</v>
      </c>
      <c r="B97" s="952">
        <v>0</v>
      </c>
      <c r="C97" s="938" t="s">
        <v>628</v>
      </c>
      <c r="D97" s="930"/>
    </row>
    <row r="98" spans="1:256" ht="15.6">
      <c r="A98" s="987" t="s">
        <v>770</v>
      </c>
      <c r="B98" s="1021" t="e">
        <f>SUM(B95:B97)</f>
        <v>#DIV/0!</v>
      </c>
      <c r="C98" s="979" t="s">
        <v>628</v>
      </c>
      <c r="D98" s="930"/>
    </row>
    <row r="99" spans="1:256">
      <c r="A99" s="930"/>
      <c r="B99" s="924"/>
      <c r="C99" s="925"/>
      <c r="D99" s="930"/>
    </row>
    <row r="100" spans="1:256" s="927" customFormat="1">
      <c r="A100" s="1002"/>
      <c r="B100" s="1003"/>
      <c r="C100" s="1004"/>
      <c r="D100" s="932"/>
      <c r="E100" s="932"/>
      <c r="F100" s="932"/>
      <c r="G100" s="932"/>
      <c r="H100" s="932"/>
      <c r="I100" s="932"/>
      <c r="J100" s="932"/>
      <c r="K100" s="932"/>
      <c r="L100" s="932"/>
      <c r="M100" s="932"/>
      <c r="N100" s="932"/>
      <c r="O100" s="932"/>
      <c r="P100" s="932"/>
      <c r="Q100" s="932"/>
      <c r="R100" s="932"/>
      <c r="S100" s="932"/>
    </row>
    <row r="101" spans="1:256" s="927" customFormat="1">
      <c r="A101" s="939"/>
      <c r="B101" s="1003"/>
      <c r="C101" s="1005"/>
      <c r="D101" s="932"/>
      <c r="E101" s="932"/>
      <c r="F101" s="932"/>
      <c r="G101" s="932"/>
      <c r="H101" s="932"/>
      <c r="I101" s="932"/>
      <c r="J101" s="932"/>
      <c r="K101" s="932"/>
      <c r="L101" s="932"/>
      <c r="M101" s="932"/>
      <c r="N101" s="932"/>
      <c r="O101" s="932"/>
      <c r="P101" s="932"/>
      <c r="Q101" s="932"/>
      <c r="R101" s="932"/>
      <c r="S101" s="932"/>
    </row>
    <row r="102" spans="1:256" s="927" customFormat="1">
      <c r="A102" s="939"/>
      <c r="B102" s="1003"/>
      <c r="C102" s="1004"/>
      <c r="D102" s="932"/>
      <c r="E102" s="1006"/>
      <c r="F102" s="932"/>
      <c r="G102" s="932"/>
      <c r="H102" s="932"/>
      <c r="I102" s="932"/>
      <c r="J102" s="932"/>
      <c r="K102" s="932"/>
      <c r="L102" s="932"/>
      <c r="M102" s="932"/>
      <c r="N102" s="932"/>
      <c r="O102" s="932"/>
      <c r="P102" s="932"/>
      <c r="Q102" s="932"/>
      <c r="R102" s="932"/>
      <c r="S102" s="932"/>
    </row>
    <row r="103" spans="1:256" s="927" customFormat="1">
      <c r="A103" s="932"/>
      <c r="B103" s="1003"/>
      <c r="C103" s="1004"/>
      <c r="D103" s="932"/>
      <c r="E103" s="932"/>
      <c r="F103" s="932"/>
      <c r="G103" s="932"/>
      <c r="H103" s="932"/>
      <c r="I103" s="932"/>
      <c r="J103" s="932"/>
      <c r="K103" s="932"/>
      <c r="L103" s="932"/>
      <c r="M103" s="932"/>
      <c r="N103" s="932"/>
      <c r="O103" s="932"/>
      <c r="P103" s="932"/>
      <c r="Q103" s="932"/>
      <c r="R103" s="932"/>
      <c r="S103" s="932"/>
    </row>
    <row r="104" spans="1:256" s="927" customFormat="1">
      <c r="A104" s="932"/>
      <c r="B104" s="1003"/>
      <c r="C104" s="1004"/>
      <c r="D104" s="932"/>
      <c r="E104" s="932"/>
      <c r="F104" s="932"/>
      <c r="G104" s="932"/>
      <c r="H104" s="932"/>
      <c r="I104" s="932"/>
      <c r="J104" s="932"/>
      <c r="K104" s="932"/>
      <c r="L104" s="932"/>
      <c r="M104" s="932"/>
      <c r="N104" s="932"/>
      <c r="O104" s="932"/>
      <c r="P104" s="932"/>
      <c r="Q104" s="932"/>
      <c r="R104" s="932"/>
      <c r="S104" s="932"/>
    </row>
    <row r="105" spans="1:256" s="927" customFormat="1">
      <c r="A105" s="932"/>
      <c r="B105" s="1003"/>
      <c r="C105" s="1004"/>
      <c r="D105" s="932"/>
      <c r="E105" s="932"/>
      <c r="F105" s="932"/>
      <c r="G105" s="932"/>
      <c r="H105" s="932"/>
      <c r="I105" s="932"/>
      <c r="J105" s="932"/>
      <c r="K105" s="932"/>
      <c r="L105" s="932"/>
      <c r="M105" s="932"/>
      <c r="N105" s="932"/>
      <c r="O105" s="932"/>
      <c r="P105" s="932"/>
      <c r="Q105" s="932"/>
      <c r="R105" s="932"/>
      <c r="S105" s="932"/>
    </row>
    <row r="106" spans="1:256" s="927" customFormat="1">
      <c r="A106" s="932"/>
      <c r="B106" s="1003"/>
      <c r="C106" s="1004"/>
      <c r="D106" s="932"/>
      <c r="E106" s="932"/>
      <c r="F106" s="932"/>
      <c r="G106" s="932"/>
      <c r="H106" s="932"/>
      <c r="I106" s="932"/>
      <c r="J106" s="932"/>
      <c r="K106" s="932"/>
      <c r="L106" s="932"/>
      <c r="M106" s="932"/>
      <c r="N106" s="932"/>
      <c r="O106" s="932"/>
      <c r="P106" s="932"/>
      <c r="Q106" s="932"/>
      <c r="R106" s="932"/>
      <c r="S106" s="932"/>
    </row>
    <row r="107" spans="1:256" s="927" customFormat="1">
      <c r="A107" s="932"/>
      <c r="B107" s="1003"/>
      <c r="C107" s="1004"/>
      <c r="D107" s="932"/>
      <c r="E107" s="932"/>
      <c r="F107" s="932"/>
      <c r="G107" s="932"/>
      <c r="H107" s="932"/>
      <c r="I107" s="932"/>
      <c r="J107" s="932"/>
      <c r="K107" s="932"/>
      <c r="L107" s="932"/>
      <c r="M107" s="932"/>
      <c r="N107" s="932"/>
      <c r="O107" s="932"/>
      <c r="P107" s="932"/>
      <c r="Q107" s="932"/>
      <c r="R107" s="932"/>
      <c r="S107" s="932"/>
    </row>
    <row r="108" spans="1:256" s="927" customFormat="1">
      <c r="A108" s="1002"/>
      <c r="B108" s="1003"/>
      <c r="C108" s="1004"/>
      <c r="D108" s="932"/>
      <c r="E108" s="932"/>
      <c r="F108" s="932"/>
      <c r="G108" s="932"/>
      <c r="H108" s="932"/>
      <c r="I108" s="932"/>
      <c r="J108" s="932"/>
      <c r="K108" s="932"/>
      <c r="L108" s="932"/>
      <c r="M108" s="932"/>
      <c r="N108" s="932"/>
      <c r="O108" s="932"/>
      <c r="P108" s="932"/>
      <c r="Q108" s="932"/>
      <c r="R108" s="932"/>
      <c r="S108" s="932"/>
    </row>
    <row r="109" spans="1:256" s="927" customFormat="1">
      <c r="A109" s="932"/>
      <c r="B109" s="1003"/>
      <c r="C109" s="1004"/>
      <c r="D109" s="932"/>
      <c r="E109" s="932"/>
      <c r="F109" s="932"/>
      <c r="G109" s="932"/>
      <c r="H109" s="932"/>
      <c r="I109" s="932"/>
      <c r="J109" s="932"/>
      <c r="K109" s="932"/>
      <c r="L109" s="932"/>
      <c r="M109" s="932"/>
      <c r="N109" s="932"/>
      <c r="O109" s="932"/>
      <c r="P109" s="932"/>
      <c r="Q109" s="932"/>
      <c r="R109" s="932"/>
      <c r="S109" s="932"/>
      <c r="BD109" s="962"/>
      <c r="BE109" s="962"/>
      <c r="BF109" s="962"/>
      <c r="BG109" s="962"/>
      <c r="BH109" s="962"/>
      <c r="BI109" s="962"/>
      <c r="BJ109" s="962"/>
      <c r="BK109" s="962"/>
      <c r="BL109" s="962"/>
      <c r="BM109" s="962"/>
      <c r="BN109" s="962"/>
      <c r="BO109" s="962"/>
      <c r="BP109" s="962"/>
      <c r="BQ109" s="962"/>
      <c r="BR109" s="962"/>
      <c r="BS109" s="962"/>
      <c r="BT109" s="962"/>
      <c r="BU109" s="962"/>
      <c r="BV109" s="962"/>
      <c r="BW109" s="962"/>
      <c r="BX109" s="962"/>
      <c r="BY109" s="962"/>
      <c r="BZ109" s="962"/>
      <c r="CA109" s="962"/>
      <c r="CB109" s="962"/>
      <c r="CC109" s="962"/>
      <c r="CD109" s="962"/>
      <c r="CE109" s="962"/>
      <c r="CF109" s="962"/>
      <c r="CG109" s="962"/>
      <c r="CH109" s="962"/>
      <c r="CI109" s="962"/>
      <c r="CJ109" s="962"/>
      <c r="CK109" s="962"/>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2"/>
      <c r="DG109" s="962"/>
      <c r="DH109" s="962"/>
      <c r="DI109" s="962"/>
      <c r="DJ109" s="962"/>
      <c r="DK109" s="962"/>
      <c r="DL109" s="962"/>
      <c r="DM109" s="962"/>
      <c r="DN109" s="962"/>
      <c r="DO109" s="962"/>
      <c r="DP109" s="962"/>
      <c r="DQ109" s="962"/>
      <c r="DR109" s="962"/>
      <c r="DS109" s="962"/>
      <c r="DT109" s="962"/>
      <c r="DU109" s="962"/>
      <c r="DV109" s="962"/>
      <c r="DW109" s="962"/>
      <c r="DX109" s="962"/>
      <c r="DY109" s="962"/>
      <c r="DZ109" s="962"/>
      <c r="EA109" s="962"/>
      <c r="EB109" s="962"/>
      <c r="EC109" s="962"/>
      <c r="ED109" s="962"/>
      <c r="EE109" s="962"/>
      <c r="EF109" s="962"/>
      <c r="EG109" s="962"/>
      <c r="EH109" s="962"/>
      <c r="EI109" s="962"/>
      <c r="EJ109" s="962"/>
      <c r="EK109" s="962"/>
      <c r="EL109" s="962"/>
      <c r="EM109" s="962"/>
      <c r="EN109" s="962"/>
      <c r="EO109" s="962"/>
      <c r="EP109" s="962"/>
      <c r="EQ109" s="962"/>
      <c r="ER109" s="962"/>
      <c r="ES109" s="962"/>
      <c r="ET109" s="962"/>
      <c r="EU109" s="962"/>
      <c r="EV109" s="962"/>
      <c r="EW109" s="962"/>
      <c r="EX109" s="962"/>
      <c r="EY109" s="962"/>
      <c r="EZ109" s="962"/>
      <c r="FA109" s="962"/>
      <c r="FB109" s="962"/>
      <c r="FC109" s="962"/>
      <c r="FD109" s="962"/>
      <c r="FE109" s="962"/>
      <c r="FF109" s="962"/>
      <c r="FG109" s="962"/>
      <c r="FH109" s="962"/>
      <c r="FI109" s="962"/>
      <c r="FJ109" s="962"/>
      <c r="FK109" s="962"/>
      <c r="FL109" s="962"/>
      <c r="FM109" s="962"/>
      <c r="FN109" s="962"/>
      <c r="FO109" s="962"/>
      <c r="FP109" s="962"/>
      <c r="FQ109" s="962"/>
      <c r="FR109" s="962"/>
      <c r="FS109" s="962"/>
      <c r="FT109" s="962"/>
      <c r="FU109" s="962"/>
      <c r="FV109" s="962"/>
      <c r="FW109" s="962"/>
      <c r="FX109" s="962"/>
      <c r="FY109" s="962"/>
      <c r="FZ109" s="962"/>
      <c r="GA109" s="962"/>
      <c r="GB109" s="962"/>
      <c r="GC109" s="962"/>
      <c r="GD109" s="962"/>
      <c r="GE109" s="962"/>
      <c r="GF109" s="962"/>
      <c r="GG109" s="962"/>
      <c r="GH109" s="962"/>
      <c r="GI109" s="962"/>
      <c r="GJ109" s="962"/>
      <c r="GK109" s="962"/>
      <c r="GL109" s="962"/>
      <c r="GM109" s="962"/>
      <c r="GN109" s="962"/>
      <c r="GO109" s="962"/>
      <c r="GP109" s="962"/>
      <c r="GQ109" s="962"/>
      <c r="GR109" s="962"/>
      <c r="GS109" s="962"/>
      <c r="GT109" s="962"/>
      <c r="GU109" s="962"/>
      <c r="GV109" s="962"/>
      <c r="GW109" s="962"/>
      <c r="GX109" s="962"/>
      <c r="GY109" s="962"/>
      <c r="GZ109" s="962"/>
      <c r="HA109" s="962"/>
      <c r="HB109" s="962"/>
      <c r="HC109" s="962"/>
      <c r="HD109" s="962"/>
      <c r="HE109" s="962"/>
      <c r="HF109" s="962"/>
      <c r="HG109" s="962"/>
      <c r="HH109" s="962"/>
      <c r="HI109" s="962"/>
      <c r="HJ109" s="962"/>
      <c r="HK109" s="962"/>
      <c r="HL109" s="962"/>
      <c r="HM109" s="962"/>
      <c r="HN109" s="962"/>
      <c r="HO109" s="962"/>
      <c r="HP109" s="962"/>
      <c r="HQ109" s="962"/>
      <c r="HR109" s="962"/>
      <c r="HS109" s="962"/>
      <c r="HT109" s="962"/>
      <c r="HU109" s="962"/>
      <c r="HV109" s="962"/>
      <c r="HW109" s="962"/>
      <c r="HX109" s="962"/>
      <c r="HY109" s="962"/>
      <c r="HZ109" s="962"/>
      <c r="IA109" s="962"/>
      <c r="IB109" s="962"/>
      <c r="IC109" s="962"/>
      <c r="ID109" s="962"/>
      <c r="IE109" s="962"/>
      <c r="IF109" s="962"/>
      <c r="IG109" s="962"/>
      <c r="IH109" s="962"/>
      <c r="II109" s="962"/>
      <c r="IJ109" s="962"/>
      <c r="IK109" s="962"/>
      <c r="IL109" s="962"/>
      <c r="IM109" s="962"/>
      <c r="IN109" s="962"/>
      <c r="IO109" s="962"/>
      <c r="IP109" s="962"/>
      <c r="IQ109" s="962"/>
      <c r="IR109" s="962"/>
      <c r="IS109" s="962"/>
      <c r="IT109" s="962"/>
      <c r="IU109" s="962"/>
      <c r="IV109" s="962"/>
    </row>
    <row r="110" spans="1:256" s="927" customFormat="1">
      <c r="A110" s="932"/>
      <c r="B110" s="1003"/>
      <c r="C110" s="1004"/>
      <c r="D110" s="932"/>
      <c r="E110" s="932"/>
      <c r="F110" s="932"/>
      <c r="G110" s="932"/>
      <c r="H110" s="932"/>
      <c r="I110" s="932"/>
      <c r="J110" s="932"/>
      <c r="K110" s="932"/>
      <c r="L110" s="932"/>
      <c r="M110" s="932"/>
      <c r="N110" s="932"/>
      <c r="O110" s="932"/>
      <c r="P110" s="932"/>
      <c r="Q110" s="932"/>
      <c r="R110" s="932"/>
      <c r="S110" s="932"/>
    </row>
    <row r="111" spans="1:256" s="927" customFormat="1">
      <c r="A111" s="932"/>
      <c r="B111" s="1003"/>
      <c r="C111" s="1004"/>
      <c r="D111" s="932"/>
      <c r="E111" s="932"/>
      <c r="F111" s="931"/>
      <c r="G111" s="931"/>
      <c r="H111" s="931"/>
      <c r="I111" s="931"/>
      <c r="J111" s="931"/>
      <c r="K111" s="931"/>
      <c r="L111" s="931"/>
      <c r="M111" s="931"/>
      <c r="N111" s="931"/>
      <c r="O111" s="931"/>
      <c r="P111" s="931"/>
      <c r="Q111" s="931"/>
      <c r="R111" s="931"/>
      <c r="S111" s="931"/>
      <c r="T111" s="962"/>
      <c r="U111" s="962"/>
      <c r="V111" s="962"/>
      <c r="W111" s="962"/>
      <c r="X111" s="962"/>
      <c r="Y111" s="962"/>
      <c r="Z111" s="962"/>
      <c r="AA111" s="962"/>
      <c r="AB111" s="962"/>
      <c r="AC111" s="962"/>
      <c r="AD111" s="962"/>
      <c r="AE111" s="962"/>
      <c r="AF111" s="962"/>
      <c r="AG111" s="962"/>
      <c r="AH111" s="962"/>
      <c r="AI111" s="962"/>
      <c r="AJ111" s="962"/>
      <c r="AK111" s="962"/>
      <c r="AL111" s="962"/>
      <c r="AM111" s="962"/>
      <c r="AN111" s="962"/>
      <c r="AO111" s="962"/>
      <c r="AP111" s="962"/>
      <c r="AQ111" s="962"/>
      <c r="AR111" s="962"/>
      <c r="AS111" s="962"/>
      <c r="AT111" s="962"/>
      <c r="AU111" s="962"/>
      <c r="AV111" s="962"/>
      <c r="AW111" s="962"/>
      <c r="AX111" s="962"/>
      <c r="AY111" s="962"/>
      <c r="AZ111" s="962"/>
      <c r="BA111" s="962"/>
      <c r="BB111" s="962"/>
      <c r="BC111" s="962"/>
    </row>
    <row r="112" spans="1:256" s="927" customFormat="1">
      <c r="A112" s="1002"/>
      <c r="B112" s="1003"/>
      <c r="C112" s="1004"/>
      <c r="D112" s="932"/>
      <c r="E112" s="932"/>
      <c r="F112" s="932"/>
      <c r="G112" s="932"/>
      <c r="H112" s="932"/>
      <c r="I112" s="932"/>
      <c r="J112" s="932"/>
      <c r="K112" s="932"/>
      <c r="L112" s="932"/>
      <c r="M112" s="932"/>
      <c r="N112" s="932"/>
      <c r="O112" s="932"/>
      <c r="P112" s="932"/>
      <c r="Q112" s="932"/>
      <c r="R112" s="932"/>
      <c r="S112" s="932"/>
    </row>
    <row r="113" spans="1:19" s="927" customFormat="1">
      <c r="A113" s="932"/>
      <c r="B113" s="1003"/>
      <c r="C113" s="1004"/>
      <c r="D113" s="932"/>
      <c r="E113" s="932"/>
      <c r="F113" s="932"/>
      <c r="G113" s="932"/>
      <c r="H113" s="932"/>
      <c r="I113" s="932"/>
      <c r="J113" s="932"/>
      <c r="K113" s="932"/>
      <c r="L113" s="932"/>
      <c r="M113" s="932"/>
      <c r="N113" s="932"/>
      <c r="O113" s="932"/>
      <c r="P113" s="932"/>
      <c r="Q113" s="932"/>
      <c r="R113" s="932"/>
      <c r="S113" s="932"/>
    </row>
    <row r="114" spans="1:19" s="927" customFormat="1">
      <c r="A114" s="1007"/>
      <c r="B114" s="1003"/>
      <c r="C114" s="1004"/>
      <c r="D114" s="932"/>
      <c r="E114" s="932"/>
      <c r="F114" s="932"/>
      <c r="G114" s="1008"/>
      <c r="H114" s="932"/>
      <c r="I114" s="932"/>
      <c r="J114" s="932"/>
      <c r="K114" s="932"/>
      <c r="L114" s="932"/>
      <c r="M114" s="932"/>
      <c r="N114" s="932"/>
      <c r="O114" s="932"/>
      <c r="P114" s="932"/>
      <c r="Q114" s="932"/>
      <c r="R114" s="932"/>
      <c r="S114" s="932"/>
    </row>
    <row r="115" spans="1:19" s="927" customFormat="1">
      <c r="A115" s="932"/>
      <c r="B115" s="1003"/>
      <c r="C115" s="1004"/>
      <c r="D115" s="932"/>
      <c r="E115" s="932"/>
      <c r="F115" s="932"/>
      <c r="G115" s="932"/>
      <c r="H115" s="932"/>
      <c r="I115" s="932"/>
      <c r="J115" s="932"/>
      <c r="K115" s="932"/>
      <c r="L115" s="932"/>
      <c r="M115" s="932"/>
      <c r="N115" s="932"/>
      <c r="O115" s="932"/>
      <c r="P115" s="932"/>
      <c r="Q115" s="932"/>
      <c r="R115" s="932"/>
      <c r="S115" s="932"/>
    </row>
    <row r="116" spans="1:19" s="927" customFormat="1">
      <c r="A116" s="932"/>
      <c r="B116" s="1003"/>
      <c r="C116" s="1004"/>
      <c r="D116" s="932"/>
      <c r="E116" s="932"/>
      <c r="F116" s="932"/>
      <c r="G116" s="932"/>
      <c r="H116" s="932"/>
      <c r="I116" s="932"/>
      <c r="J116" s="932"/>
      <c r="K116" s="932"/>
      <c r="L116" s="932"/>
      <c r="M116" s="932"/>
      <c r="N116" s="932"/>
      <c r="O116" s="932"/>
      <c r="P116" s="932"/>
      <c r="Q116" s="932"/>
      <c r="R116" s="932"/>
      <c r="S116" s="932"/>
    </row>
    <row r="117" spans="1:19" s="927" customFormat="1">
      <c r="A117" s="932"/>
      <c r="B117" s="1003"/>
      <c r="C117" s="1004"/>
      <c r="D117" s="932"/>
      <c r="E117" s="932"/>
      <c r="F117" s="932"/>
      <c r="G117" s="932"/>
      <c r="H117" s="932"/>
      <c r="I117" s="932"/>
      <c r="J117" s="932"/>
      <c r="K117" s="932"/>
      <c r="L117" s="932"/>
      <c r="M117" s="932"/>
      <c r="N117" s="932"/>
      <c r="O117" s="932"/>
      <c r="P117" s="932"/>
      <c r="Q117" s="932"/>
      <c r="R117" s="932"/>
      <c r="S117" s="932"/>
    </row>
    <row r="118" spans="1:19" s="927" customFormat="1">
      <c r="A118" s="932"/>
      <c r="B118" s="1003"/>
      <c r="C118" s="1004"/>
      <c r="D118" s="932"/>
      <c r="E118" s="932"/>
      <c r="F118" s="932"/>
      <c r="G118" s="932"/>
      <c r="H118" s="941"/>
      <c r="I118" s="932"/>
      <c r="J118" s="932"/>
      <c r="K118" s="932"/>
      <c r="L118" s="932"/>
      <c r="M118" s="932"/>
      <c r="N118" s="932"/>
      <c r="O118" s="932"/>
      <c r="P118" s="932"/>
      <c r="Q118" s="932"/>
      <c r="R118" s="932"/>
      <c r="S118" s="932"/>
    </row>
    <row r="119" spans="1:19" s="927" customFormat="1">
      <c r="A119" s="932"/>
      <c r="B119" s="1003"/>
      <c r="C119" s="1004"/>
      <c r="D119" s="932"/>
      <c r="E119" s="932"/>
      <c r="F119" s="932"/>
      <c r="G119" s="932"/>
      <c r="H119" s="941"/>
      <c r="I119" s="932"/>
      <c r="J119" s="932"/>
      <c r="K119" s="932"/>
      <c r="L119" s="932"/>
      <c r="M119" s="932"/>
      <c r="N119" s="932"/>
      <c r="O119" s="932"/>
      <c r="P119" s="932"/>
      <c r="Q119" s="932"/>
      <c r="R119" s="932"/>
      <c r="S119" s="932"/>
    </row>
    <row r="120" spans="1:19" s="927" customFormat="1">
      <c r="A120" s="932"/>
      <c r="B120" s="1003"/>
      <c r="C120" s="1004"/>
      <c r="D120" s="932"/>
      <c r="E120" s="932"/>
      <c r="F120" s="932"/>
      <c r="G120" s="932"/>
      <c r="H120" s="941"/>
      <c r="I120" s="932"/>
      <c r="J120" s="932"/>
      <c r="K120" s="932"/>
      <c r="L120" s="932"/>
      <c r="M120" s="932"/>
      <c r="N120" s="932"/>
      <c r="O120" s="932"/>
      <c r="P120" s="932"/>
      <c r="Q120" s="932"/>
      <c r="R120" s="932"/>
      <c r="S120" s="932"/>
    </row>
    <row r="121" spans="1:19" s="927" customFormat="1">
      <c r="A121" s="932"/>
      <c r="B121" s="1003"/>
      <c r="C121" s="1004"/>
      <c r="D121" s="932"/>
      <c r="E121" s="932"/>
      <c r="F121" s="932"/>
      <c r="G121" s="932"/>
      <c r="H121" s="941"/>
      <c r="I121" s="932"/>
      <c r="J121" s="932"/>
      <c r="K121" s="932"/>
      <c r="L121" s="932"/>
      <c r="M121" s="932"/>
      <c r="N121" s="932"/>
      <c r="O121" s="932"/>
      <c r="P121" s="932"/>
      <c r="Q121" s="932"/>
      <c r="R121" s="932"/>
      <c r="S121" s="932"/>
    </row>
    <row r="122" spans="1:19" s="927" customFormat="1">
      <c r="A122" s="932"/>
      <c r="B122" s="1003"/>
      <c r="C122" s="1004"/>
      <c r="D122" s="932"/>
      <c r="E122" s="932"/>
      <c r="F122" s="932"/>
      <c r="G122" s="932"/>
      <c r="H122" s="932"/>
      <c r="I122" s="932"/>
      <c r="J122" s="932"/>
      <c r="K122" s="932"/>
      <c r="L122" s="932"/>
      <c r="M122" s="932"/>
      <c r="N122" s="932"/>
      <c r="O122" s="932"/>
      <c r="P122" s="932"/>
      <c r="Q122" s="932"/>
      <c r="R122" s="932"/>
      <c r="S122" s="932"/>
    </row>
    <row r="123" spans="1:19" s="927" customFormat="1">
      <c r="A123" s="932"/>
      <c r="B123" s="1003"/>
      <c r="C123" s="1004"/>
      <c r="D123" s="932"/>
      <c r="E123" s="932"/>
      <c r="F123" s="932"/>
      <c r="G123" s="932"/>
      <c r="H123" s="932"/>
      <c r="I123" s="932"/>
      <c r="J123" s="932"/>
      <c r="K123" s="932"/>
      <c r="L123" s="932"/>
      <c r="M123" s="932"/>
      <c r="N123" s="932"/>
      <c r="O123" s="932"/>
      <c r="P123" s="932"/>
      <c r="Q123" s="932"/>
      <c r="R123" s="932"/>
      <c r="S123" s="932"/>
    </row>
    <row r="124" spans="1:19" s="927" customFormat="1">
      <c r="A124" s="932"/>
      <c r="B124" s="1003"/>
      <c r="C124" s="1004"/>
      <c r="D124" s="932"/>
      <c r="E124" s="932"/>
      <c r="F124" s="932"/>
      <c r="G124" s="932"/>
      <c r="H124" s="932"/>
      <c r="I124" s="932"/>
      <c r="J124" s="932"/>
      <c r="K124" s="932"/>
      <c r="L124" s="932"/>
      <c r="M124" s="932"/>
      <c r="N124" s="932"/>
      <c r="O124" s="932"/>
      <c r="P124" s="932"/>
      <c r="Q124" s="932"/>
      <c r="R124" s="932"/>
      <c r="S124" s="932"/>
    </row>
    <row r="125" spans="1:19" s="927" customFormat="1">
      <c r="A125" s="932"/>
      <c r="B125" s="1003"/>
      <c r="C125" s="1004"/>
      <c r="D125" s="932"/>
      <c r="E125" s="932"/>
      <c r="F125" s="932"/>
      <c r="G125" s="932"/>
      <c r="H125" s="932"/>
      <c r="I125" s="932"/>
      <c r="J125" s="932"/>
      <c r="K125" s="932"/>
      <c r="L125" s="932"/>
      <c r="M125" s="932"/>
      <c r="N125" s="932"/>
      <c r="O125" s="932"/>
      <c r="P125" s="932"/>
      <c r="Q125" s="932"/>
      <c r="R125" s="932"/>
      <c r="S125" s="932"/>
    </row>
    <row r="126" spans="1:19" s="927" customFormat="1">
      <c r="A126" s="932"/>
      <c r="B126" s="1003"/>
      <c r="C126" s="1004"/>
      <c r="D126" s="932"/>
      <c r="E126" s="932"/>
      <c r="F126" s="932"/>
      <c r="G126" s="932"/>
      <c r="H126" s="932"/>
      <c r="I126" s="932"/>
      <c r="J126" s="932"/>
      <c r="K126" s="932"/>
      <c r="L126" s="932"/>
      <c r="M126" s="932"/>
      <c r="N126" s="932"/>
      <c r="O126" s="932"/>
      <c r="P126" s="932"/>
      <c r="Q126" s="932"/>
      <c r="R126" s="932"/>
      <c r="S126" s="932"/>
    </row>
    <row r="127" spans="1:19" s="927" customFormat="1">
      <c r="A127" s="932"/>
      <c r="B127" s="1003"/>
      <c r="C127" s="1004"/>
      <c r="D127" s="932"/>
      <c r="E127" s="932"/>
      <c r="F127" s="932"/>
      <c r="G127" s="932"/>
      <c r="H127" s="932"/>
      <c r="I127" s="932"/>
      <c r="J127" s="932"/>
      <c r="K127" s="932"/>
      <c r="L127" s="932"/>
      <c r="M127" s="932"/>
      <c r="N127" s="932"/>
      <c r="O127" s="932"/>
      <c r="P127" s="932"/>
      <c r="Q127" s="932"/>
      <c r="R127" s="932"/>
      <c r="S127" s="932"/>
    </row>
    <row r="128" spans="1:19" s="927" customFormat="1">
      <c r="A128" s="932"/>
      <c r="B128" s="1003"/>
      <c r="C128" s="1004"/>
      <c r="D128" s="932"/>
      <c r="E128" s="932"/>
      <c r="F128" s="932"/>
      <c r="G128" s="932"/>
      <c r="H128" s="932"/>
      <c r="I128" s="932"/>
      <c r="J128" s="932"/>
      <c r="K128" s="932"/>
      <c r="L128" s="932"/>
      <c r="M128" s="932"/>
      <c r="N128" s="932"/>
      <c r="O128" s="932"/>
      <c r="P128" s="932"/>
      <c r="Q128" s="932"/>
      <c r="R128" s="932"/>
      <c r="S128" s="932"/>
    </row>
    <row r="129" spans="1:19" s="927" customFormat="1">
      <c r="A129" s="932"/>
      <c r="B129" s="1003"/>
      <c r="C129" s="1004"/>
      <c r="D129" s="932"/>
      <c r="E129" s="932"/>
      <c r="F129" s="932"/>
      <c r="G129" s="932"/>
      <c r="H129" s="932"/>
      <c r="I129" s="932"/>
      <c r="J129" s="932"/>
      <c r="K129" s="932"/>
      <c r="L129" s="932"/>
      <c r="M129" s="932"/>
      <c r="N129" s="932"/>
      <c r="O129" s="932"/>
      <c r="P129" s="932"/>
      <c r="Q129" s="932"/>
      <c r="R129" s="932"/>
      <c r="S129" s="932"/>
    </row>
    <row r="130" spans="1:19" s="927" customFormat="1">
      <c r="A130" s="932"/>
      <c r="B130" s="1003"/>
      <c r="C130" s="1004"/>
      <c r="D130" s="932"/>
      <c r="E130" s="932"/>
      <c r="F130" s="932"/>
      <c r="G130" s="932"/>
      <c r="H130" s="932"/>
      <c r="I130" s="932"/>
      <c r="J130" s="932"/>
      <c r="K130" s="932"/>
      <c r="L130" s="932"/>
      <c r="M130" s="932"/>
      <c r="N130" s="932"/>
      <c r="O130" s="932"/>
      <c r="P130" s="932"/>
      <c r="Q130" s="932"/>
      <c r="R130" s="932"/>
      <c r="S130" s="932"/>
    </row>
    <row r="131" spans="1:19" s="927" customFormat="1">
      <c r="A131" s="932"/>
      <c r="B131" s="1003"/>
      <c r="C131" s="1004"/>
      <c r="D131" s="932"/>
      <c r="E131" s="932"/>
      <c r="F131" s="932"/>
      <c r="G131" s="932"/>
      <c r="H131" s="932"/>
      <c r="I131" s="932"/>
      <c r="J131" s="932"/>
      <c r="K131" s="932"/>
      <c r="L131" s="932"/>
      <c r="M131" s="932"/>
      <c r="N131" s="932"/>
      <c r="O131" s="932"/>
      <c r="P131" s="932"/>
      <c r="Q131" s="932"/>
      <c r="R131" s="932"/>
      <c r="S131" s="932"/>
    </row>
    <row r="132" spans="1:19" s="927" customFormat="1">
      <c r="A132" s="932"/>
      <c r="B132" s="1003"/>
      <c r="C132" s="1004"/>
      <c r="D132" s="932"/>
      <c r="E132" s="932"/>
      <c r="F132" s="932"/>
      <c r="G132" s="932"/>
      <c r="H132" s="932"/>
      <c r="I132" s="932"/>
      <c r="J132" s="932"/>
      <c r="K132" s="932"/>
      <c r="L132" s="932"/>
      <c r="M132" s="932"/>
      <c r="N132" s="932"/>
      <c r="O132" s="932"/>
      <c r="P132" s="932"/>
      <c r="Q132" s="932"/>
      <c r="R132" s="932"/>
      <c r="S132" s="932"/>
    </row>
    <row r="133" spans="1:19" s="927" customFormat="1">
      <c r="A133" s="932"/>
      <c r="B133" s="1003"/>
      <c r="C133" s="1004"/>
      <c r="D133" s="932"/>
      <c r="E133" s="932"/>
      <c r="F133" s="932"/>
      <c r="G133" s="932"/>
      <c r="H133" s="932"/>
      <c r="I133" s="932"/>
      <c r="J133" s="932"/>
      <c r="K133" s="932"/>
      <c r="L133" s="932"/>
      <c r="M133" s="932"/>
      <c r="N133" s="932"/>
      <c r="O133" s="932"/>
      <c r="P133" s="932"/>
      <c r="Q133" s="932"/>
      <c r="R133" s="932"/>
      <c r="S133" s="932"/>
    </row>
    <row r="134" spans="1:19" s="927" customFormat="1">
      <c r="A134" s="932"/>
      <c r="B134" s="1003"/>
      <c r="C134" s="1004"/>
      <c r="D134" s="932"/>
      <c r="E134" s="932"/>
      <c r="F134" s="932"/>
      <c r="G134" s="932"/>
      <c r="H134" s="932"/>
      <c r="I134" s="932"/>
      <c r="J134" s="932"/>
      <c r="K134" s="932"/>
      <c r="L134" s="932"/>
      <c r="M134" s="932"/>
      <c r="N134" s="932"/>
      <c r="O134" s="932"/>
      <c r="P134" s="932"/>
      <c r="Q134" s="932"/>
      <c r="R134" s="932"/>
      <c r="S134" s="932"/>
    </row>
    <row r="135" spans="1:19" s="927" customFormat="1">
      <c r="A135" s="932"/>
      <c r="B135" s="1003"/>
      <c r="C135" s="1004"/>
      <c r="D135" s="932"/>
      <c r="E135" s="932"/>
      <c r="F135" s="932"/>
      <c r="G135" s="932"/>
      <c r="H135" s="932"/>
      <c r="I135" s="932"/>
      <c r="J135" s="932"/>
      <c r="K135" s="932"/>
      <c r="L135" s="932"/>
      <c r="M135" s="932"/>
      <c r="N135" s="932"/>
      <c r="O135" s="932"/>
      <c r="P135" s="932"/>
      <c r="Q135" s="932"/>
      <c r="R135" s="932"/>
      <c r="S135" s="932"/>
    </row>
    <row r="136" spans="1:19" s="927" customFormat="1">
      <c r="A136" s="932"/>
      <c r="B136" s="1003"/>
      <c r="C136" s="1004"/>
      <c r="D136" s="932"/>
      <c r="E136" s="932"/>
      <c r="F136" s="932"/>
      <c r="G136" s="932"/>
      <c r="H136" s="932"/>
      <c r="I136" s="932"/>
      <c r="J136" s="932"/>
      <c r="K136" s="932"/>
      <c r="L136" s="932"/>
      <c r="M136" s="932"/>
      <c r="N136" s="932"/>
      <c r="O136" s="932"/>
      <c r="P136" s="932"/>
      <c r="Q136" s="932"/>
      <c r="R136" s="932"/>
      <c r="S136" s="932"/>
    </row>
    <row r="137" spans="1:19" s="927" customFormat="1">
      <c r="A137" s="932"/>
      <c r="B137" s="1003"/>
      <c r="C137" s="1004"/>
      <c r="D137" s="932"/>
      <c r="E137" s="932"/>
      <c r="F137" s="932"/>
      <c r="G137" s="932"/>
      <c r="H137" s="932"/>
      <c r="I137" s="932"/>
      <c r="J137" s="932"/>
      <c r="K137" s="932"/>
      <c r="L137" s="932"/>
      <c r="M137" s="932"/>
      <c r="N137" s="932"/>
      <c r="O137" s="932"/>
      <c r="P137" s="932"/>
      <c r="Q137" s="932"/>
      <c r="R137" s="932"/>
      <c r="S137" s="932"/>
    </row>
    <row r="138" spans="1:19" s="927" customFormat="1">
      <c r="A138" s="932"/>
      <c r="B138" s="1003"/>
      <c r="C138" s="1004"/>
      <c r="D138" s="932"/>
      <c r="E138" s="932"/>
      <c r="F138" s="932"/>
      <c r="G138" s="932"/>
      <c r="H138" s="932"/>
      <c r="I138" s="932"/>
      <c r="J138" s="932"/>
      <c r="K138" s="932"/>
      <c r="L138" s="932"/>
      <c r="M138" s="932"/>
      <c r="N138" s="932"/>
      <c r="O138" s="932"/>
      <c r="P138" s="932"/>
      <c r="Q138" s="932"/>
      <c r="R138" s="932"/>
      <c r="S138" s="932"/>
    </row>
    <row r="139" spans="1:19" s="927" customFormat="1">
      <c r="A139" s="932"/>
      <c r="B139" s="1003"/>
      <c r="C139" s="1004"/>
      <c r="D139" s="932"/>
      <c r="E139" s="932"/>
      <c r="F139" s="932"/>
      <c r="G139" s="932"/>
      <c r="H139" s="932"/>
      <c r="I139" s="932"/>
      <c r="J139" s="932"/>
      <c r="K139" s="932"/>
      <c r="L139" s="932"/>
      <c r="M139" s="932"/>
      <c r="N139" s="932"/>
      <c r="O139" s="932"/>
      <c r="P139" s="932"/>
      <c r="Q139" s="932"/>
      <c r="R139" s="932"/>
      <c r="S139" s="932"/>
    </row>
    <row r="140" spans="1:19" s="927" customFormat="1">
      <c r="A140" s="932"/>
      <c r="B140" s="1003"/>
      <c r="C140" s="1004"/>
      <c r="D140" s="932"/>
      <c r="E140" s="932"/>
      <c r="F140" s="932"/>
      <c r="G140" s="932"/>
      <c r="H140" s="932"/>
      <c r="I140" s="932"/>
      <c r="J140" s="932"/>
      <c r="K140" s="932"/>
      <c r="L140" s="932"/>
      <c r="M140" s="932"/>
      <c r="N140" s="932"/>
      <c r="O140" s="932"/>
      <c r="P140" s="932"/>
      <c r="Q140" s="932"/>
      <c r="R140" s="932"/>
      <c r="S140" s="932"/>
    </row>
    <row r="141" spans="1:19" s="927" customFormat="1">
      <c r="A141" s="932"/>
      <c r="B141" s="1003"/>
      <c r="C141" s="1004"/>
      <c r="D141" s="932"/>
      <c r="E141" s="932"/>
      <c r="F141" s="932"/>
      <c r="G141" s="932"/>
      <c r="H141" s="932"/>
      <c r="I141" s="932"/>
      <c r="J141" s="932"/>
      <c r="K141" s="932"/>
      <c r="L141" s="932"/>
      <c r="M141" s="932"/>
      <c r="N141" s="932"/>
      <c r="O141" s="932"/>
      <c r="P141" s="932"/>
      <c r="Q141" s="932"/>
      <c r="R141" s="932"/>
      <c r="S141" s="932"/>
    </row>
    <row r="142" spans="1:19" s="927" customFormat="1">
      <c r="A142" s="932"/>
      <c r="B142" s="1003"/>
      <c r="C142" s="1004"/>
      <c r="D142" s="932"/>
      <c r="E142" s="932"/>
      <c r="F142" s="932"/>
      <c r="G142" s="932"/>
      <c r="H142" s="932"/>
      <c r="I142" s="932"/>
      <c r="J142" s="932"/>
      <c r="K142" s="932"/>
      <c r="L142" s="932"/>
      <c r="M142" s="932"/>
      <c r="N142" s="932"/>
      <c r="O142" s="932"/>
      <c r="P142" s="932"/>
      <c r="Q142" s="932"/>
      <c r="R142" s="932"/>
      <c r="S142" s="932"/>
    </row>
    <row r="143" spans="1:19" s="927" customFormat="1">
      <c r="A143" s="932"/>
      <c r="B143" s="1003"/>
      <c r="C143" s="1004"/>
      <c r="D143" s="932"/>
      <c r="E143" s="932"/>
      <c r="F143" s="932"/>
      <c r="G143" s="932"/>
      <c r="H143" s="932"/>
      <c r="I143" s="932"/>
      <c r="J143" s="932"/>
      <c r="K143" s="932"/>
      <c r="L143" s="932"/>
      <c r="M143" s="932"/>
      <c r="N143" s="932"/>
      <c r="O143" s="932"/>
      <c r="P143" s="932"/>
      <c r="Q143" s="932"/>
      <c r="R143" s="932"/>
      <c r="S143" s="932"/>
    </row>
    <row r="144" spans="1:19" s="927" customFormat="1">
      <c r="A144" s="932"/>
      <c r="B144" s="1003"/>
      <c r="C144" s="1004"/>
      <c r="D144" s="932"/>
      <c r="E144" s="932"/>
      <c r="F144" s="932"/>
      <c r="G144" s="932"/>
      <c r="H144" s="932"/>
      <c r="I144" s="932"/>
      <c r="J144" s="932"/>
      <c r="K144" s="932"/>
      <c r="L144" s="932"/>
      <c r="M144" s="932"/>
      <c r="N144" s="932"/>
      <c r="O144" s="932"/>
      <c r="P144" s="932"/>
      <c r="Q144" s="932"/>
      <c r="R144" s="932"/>
      <c r="S144" s="932"/>
    </row>
    <row r="145" spans="1:19" s="927" customFormat="1">
      <c r="A145" s="932"/>
      <c r="B145" s="1003"/>
      <c r="C145" s="1004"/>
      <c r="D145" s="932"/>
      <c r="E145" s="932"/>
      <c r="F145" s="932"/>
      <c r="G145" s="932"/>
      <c r="H145" s="932"/>
      <c r="I145" s="932"/>
      <c r="J145" s="932"/>
      <c r="K145" s="932"/>
      <c r="L145" s="932"/>
      <c r="M145" s="932"/>
      <c r="N145" s="932"/>
      <c r="O145" s="932"/>
      <c r="P145" s="932"/>
      <c r="Q145" s="932"/>
      <c r="R145" s="932"/>
      <c r="S145" s="932"/>
    </row>
    <row r="146" spans="1:19" s="927" customFormat="1">
      <c r="A146" s="932"/>
      <c r="B146" s="1003"/>
      <c r="C146" s="1004"/>
      <c r="D146" s="932"/>
      <c r="E146" s="932"/>
      <c r="F146" s="932"/>
      <c r="G146" s="932"/>
      <c r="H146" s="932"/>
      <c r="I146" s="932"/>
      <c r="J146" s="932"/>
      <c r="K146" s="932"/>
      <c r="L146" s="932"/>
      <c r="M146" s="932"/>
      <c r="N146" s="932"/>
      <c r="O146" s="932"/>
      <c r="P146" s="932"/>
      <c r="Q146" s="932"/>
      <c r="R146" s="932"/>
      <c r="S146" s="932"/>
    </row>
    <row r="147" spans="1:19" s="927" customFormat="1">
      <c r="A147" s="932"/>
      <c r="B147" s="1003"/>
      <c r="C147" s="1004"/>
      <c r="D147" s="932"/>
      <c r="E147" s="932"/>
      <c r="F147" s="932"/>
      <c r="G147" s="932"/>
      <c r="H147" s="932"/>
      <c r="I147" s="932"/>
      <c r="J147" s="932"/>
      <c r="K147" s="932"/>
      <c r="L147" s="932"/>
      <c r="M147" s="932"/>
      <c r="N147" s="932"/>
      <c r="O147" s="932"/>
      <c r="P147" s="932"/>
      <c r="Q147" s="932"/>
      <c r="R147" s="932"/>
      <c r="S147" s="932"/>
    </row>
    <row r="148" spans="1:19" s="927" customFormat="1">
      <c r="A148" s="932"/>
      <c r="B148" s="1003"/>
      <c r="C148" s="1004"/>
      <c r="D148" s="932"/>
      <c r="E148" s="932"/>
      <c r="F148" s="932"/>
      <c r="G148" s="932"/>
      <c r="H148" s="932"/>
      <c r="I148" s="932"/>
      <c r="J148" s="932"/>
      <c r="K148" s="932"/>
      <c r="L148" s="932"/>
      <c r="M148" s="932"/>
      <c r="N148" s="932"/>
      <c r="O148" s="932"/>
      <c r="P148" s="932"/>
      <c r="Q148" s="932"/>
      <c r="R148" s="932"/>
      <c r="S148" s="932"/>
    </row>
    <row r="149" spans="1:19" s="927" customFormat="1">
      <c r="A149" s="932"/>
      <c r="B149" s="1003"/>
      <c r="C149" s="1004"/>
      <c r="D149" s="932"/>
      <c r="E149" s="932"/>
      <c r="F149" s="932"/>
      <c r="G149" s="932"/>
      <c r="H149" s="932"/>
      <c r="I149" s="932"/>
      <c r="J149" s="932"/>
      <c r="K149" s="932"/>
      <c r="L149" s="932"/>
      <c r="M149" s="932"/>
      <c r="N149" s="932"/>
      <c r="O149" s="932"/>
      <c r="P149" s="932"/>
      <c r="Q149" s="932"/>
      <c r="R149" s="932"/>
      <c r="S149" s="932"/>
    </row>
    <row r="150" spans="1:19" s="927" customFormat="1">
      <c r="A150" s="932"/>
      <c r="B150" s="1003"/>
      <c r="C150" s="1004"/>
      <c r="D150" s="932"/>
      <c r="E150" s="932"/>
      <c r="F150" s="932"/>
      <c r="G150" s="932"/>
      <c r="H150" s="932"/>
      <c r="I150" s="932"/>
      <c r="J150" s="932"/>
      <c r="K150" s="932"/>
      <c r="L150" s="932"/>
      <c r="M150" s="932"/>
      <c r="N150" s="932"/>
      <c r="O150" s="932"/>
      <c r="P150" s="932"/>
      <c r="Q150" s="932"/>
      <c r="R150" s="932"/>
      <c r="S150" s="932"/>
    </row>
    <row r="151" spans="1:19" s="927" customFormat="1">
      <c r="A151" s="932"/>
      <c r="B151" s="1003"/>
      <c r="C151" s="1004"/>
      <c r="D151" s="932"/>
      <c r="E151" s="932"/>
      <c r="F151" s="932"/>
      <c r="G151" s="932"/>
      <c r="H151" s="932"/>
      <c r="I151" s="932"/>
      <c r="J151" s="932"/>
      <c r="K151" s="932"/>
      <c r="L151" s="932"/>
      <c r="M151" s="932"/>
      <c r="N151" s="932"/>
      <c r="O151" s="932"/>
      <c r="P151" s="932"/>
      <c r="Q151" s="932"/>
      <c r="R151" s="932"/>
      <c r="S151" s="932"/>
    </row>
    <row r="152" spans="1:19" s="927" customFormat="1">
      <c r="A152" s="932"/>
      <c r="B152" s="1003"/>
      <c r="C152" s="1004"/>
      <c r="D152" s="932"/>
      <c r="E152" s="932"/>
      <c r="F152" s="932"/>
      <c r="G152" s="932"/>
      <c r="H152" s="932"/>
      <c r="I152" s="932"/>
      <c r="J152" s="932"/>
      <c r="K152" s="932"/>
      <c r="L152" s="932"/>
      <c r="M152" s="932"/>
      <c r="N152" s="932"/>
      <c r="O152" s="932"/>
      <c r="P152" s="932"/>
      <c r="Q152" s="932"/>
      <c r="R152" s="932"/>
      <c r="S152" s="932"/>
    </row>
    <row r="153" spans="1:19" s="927" customFormat="1">
      <c r="A153" s="932"/>
      <c r="B153" s="1003"/>
      <c r="C153" s="1004"/>
      <c r="D153" s="932"/>
      <c r="E153" s="932"/>
      <c r="F153" s="932"/>
      <c r="G153" s="932"/>
      <c r="H153" s="932"/>
      <c r="I153" s="932"/>
      <c r="J153" s="932"/>
      <c r="K153" s="932"/>
      <c r="L153" s="932"/>
      <c r="M153" s="932"/>
      <c r="N153" s="932"/>
      <c r="O153" s="932"/>
      <c r="P153" s="932"/>
      <c r="Q153" s="932"/>
      <c r="R153" s="932"/>
      <c r="S153" s="932"/>
    </row>
    <row r="154" spans="1:19" s="927" customFormat="1">
      <c r="B154" s="1009"/>
      <c r="C154" s="1010"/>
    </row>
    <row r="155" spans="1:19" s="927" customFormat="1">
      <c r="B155" s="1009"/>
      <c r="C155" s="1010"/>
    </row>
    <row r="156" spans="1:19" s="927" customFormat="1">
      <c r="B156" s="1009"/>
      <c r="C156" s="1010"/>
    </row>
    <row r="157" spans="1:19" s="927" customFormat="1">
      <c r="B157" s="1009"/>
      <c r="C157" s="1010"/>
    </row>
    <row r="158" spans="1:19" s="927" customFormat="1">
      <c r="B158" s="1009"/>
      <c r="C158" s="1010"/>
    </row>
    <row r="159" spans="1:19" s="927" customFormat="1">
      <c r="B159" s="1009"/>
      <c r="C159" s="1010"/>
    </row>
    <row r="160" spans="1:19" s="927" customFormat="1">
      <c r="B160" s="1009"/>
      <c r="C160" s="1010"/>
    </row>
    <row r="161" spans="2:3" s="927" customFormat="1">
      <c r="B161" s="1009"/>
      <c r="C161" s="1010"/>
    </row>
    <row r="162" spans="2:3" s="927" customFormat="1">
      <c r="B162" s="1009"/>
      <c r="C162" s="1010"/>
    </row>
    <row r="163" spans="2:3" s="927" customFormat="1">
      <c r="B163" s="1009"/>
      <c r="C163" s="1010"/>
    </row>
    <row r="164" spans="2:3" s="927" customFormat="1">
      <c r="B164" s="1009"/>
      <c r="C164" s="1010"/>
    </row>
    <row r="165" spans="2:3" s="927" customFormat="1">
      <c r="B165" s="1009"/>
      <c r="C165" s="1010"/>
    </row>
    <row r="166" spans="2:3" s="927" customFormat="1">
      <c r="B166" s="1009"/>
      <c r="C166" s="1010"/>
    </row>
    <row r="167" spans="2:3" s="927" customFormat="1">
      <c r="B167" s="1009"/>
      <c r="C167" s="1010"/>
    </row>
    <row r="168" spans="2:3" s="927" customFormat="1">
      <c r="B168" s="1009"/>
      <c r="C168" s="1010"/>
    </row>
    <row r="169" spans="2:3" s="927" customFormat="1">
      <c r="B169" s="1009"/>
      <c r="C169" s="1010"/>
    </row>
    <row r="170" spans="2:3" s="927" customFormat="1">
      <c r="B170" s="1009"/>
      <c r="C170" s="1010"/>
    </row>
    <row r="171" spans="2:3" s="927" customFormat="1">
      <c r="B171" s="1009"/>
      <c r="C171" s="1010"/>
    </row>
    <row r="172" spans="2:3" s="927" customFormat="1">
      <c r="B172" s="1009"/>
      <c r="C172" s="1010"/>
    </row>
    <row r="173" spans="2:3" s="927" customFormat="1">
      <c r="B173" s="1009"/>
      <c r="C173" s="1010"/>
    </row>
    <row r="174" spans="2:3" s="927" customFormat="1">
      <c r="B174" s="1009"/>
      <c r="C174" s="1010"/>
    </row>
    <row r="175" spans="2:3" s="927" customFormat="1">
      <c r="B175" s="1009"/>
      <c r="C175" s="1010"/>
    </row>
    <row r="176" spans="2:3" s="927" customFormat="1">
      <c r="B176" s="1009"/>
      <c r="C176" s="1010"/>
    </row>
    <row r="177" spans="2:3" s="927" customFormat="1">
      <c r="B177" s="1009"/>
      <c r="C177" s="1010"/>
    </row>
    <row r="178" spans="2:3" s="927" customFormat="1">
      <c r="B178" s="1009"/>
      <c r="C178" s="1010"/>
    </row>
    <row r="179" spans="2:3" s="927" customFormat="1">
      <c r="B179" s="1009"/>
      <c r="C179" s="1010"/>
    </row>
    <row r="180" spans="2:3" s="927" customFormat="1">
      <c r="B180" s="1009"/>
      <c r="C180" s="1010"/>
    </row>
    <row r="181" spans="2:3" s="927" customFormat="1">
      <c r="B181" s="1009"/>
      <c r="C181" s="1010"/>
    </row>
    <row r="182" spans="2:3" s="927" customFormat="1">
      <c r="B182" s="1009"/>
      <c r="C182" s="1010"/>
    </row>
    <row r="183" spans="2:3" s="927" customFormat="1">
      <c r="B183" s="1009"/>
      <c r="C183" s="1010"/>
    </row>
    <row r="184" spans="2:3" s="927" customFormat="1">
      <c r="B184" s="1009"/>
      <c r="C184" s="1010"/>
    </row>
    <row r="185" spans="2:3" s="927" customFormat="1">
      <c r="B185" s="1009"/>
      <c r="C185" s="1010"/>
    </row>
    <row r="186" spans="2:3" s="927" customFormat="1">
      <c r="B186" s="1009"/>
      <c r="C186" s="1010"/>
    </row>
    <row r="187" spans="2:3" s="927" customFormat="1">
      <c r="B187" s="1009"/>
      <c r="C187" s="1010"/>
    </row>
    <row r="188" spans="2:3" s="927" customFormat="1">
      <c r="B188" s="1009"/>
      <c r="C188" s="1010"/>
    </row>
    <row r="189" spans="2:3" s="927" customFormat="1">
      <c r="B189" s="1009"/>
      <c r="C189" s="1010"/>
    </row>
    <row r="190" spans="2:3" s="927" customFormat="1">
      <c r="B190" s="1009"/>
      <c r="C190" s="1010"/>
    </row>
    <row r="191" spans="2:3" s="927" customFormat="1">
      <c r="B191" s="1009"/>
      <c r="C191" s="1010"/>
    </row>
    <row r="192" spans="2:3" s="927" customFormat="1">
      <c r="B192" s="1009"/>
      <c r="C192" s="1010"/>
    </row>
    <row r="193" spans="2:3" s="927" customFormat="1">
      <c r="B193" s="1009"/>
      <c r="C193" s="1010"/>
    </row>
    <row r="194" spans="2:3" s="927" customFormat="1">
      <c r="B194" s="1009"/>
      <c r="C194" s="1010"/>
    </row>
    <row r="195" spans="2:3" s="927" customFormat="1">
      <c r="B195" s="1009"/>
      <c r="C195" s="1010"/>
    </row>
    <row r="196" spans="2:3" s="927" customFormat="1">
      <c r="B196" s="1009"/>
      <c r="C196" s="1010"/>
    </row>
    <row r="197" spans="2:3" s="927" customFormat="1">
      <c r="B197" s="1009"/>
      <c r="C197" s="1010"/>
    </row>
    <row r="198" spans="2:3" s="927" customFormat="1">
      <c r="B198" s="1009"/>
      <c r="C198" s="1010"/>
    </row>
    <row r="199" spans="2:3" s="927" customFormat="1">
      <c r="B199" s="1009"/>
      <c r="C199" s="1010"/>
    </row>
    <row r="200" spans="2:3" s="927" customFormat="1">
      <c r="B200" s="1009"/>
      <c r="C200" s="1010"/>
    </row>
    <row r="201" spans="2:3" s="927" customFormat="1">
      <c r="B201" s="1009"/>
      <c r="C201" s="1010"/>
    </row>
    <row r="202" spans="2:3" s="927" customFormat="1">
      <c r="B202" s="1009"/>
      <c r="C202" s="1010"/>
    </row>
    <row r="203" spans="2:3" s="927" customFormat="1">
      <c r="B203" s="1009"/>
      <c r="C203" s="1010"/>
    </row>
    <row r="204" spans="2:3" s="927" customFormat="1">
      <c r="B204" s="1009"/>
      <c r="C204" s="1010"/>
    </row>
    <row r="205" spans="2:3" s="927" customFormat="1">
      <c r="B205" s="1009"/>
      <c r="C205" s="1010"/>
    </row>
    <row r="206" spans="2:3" s="927" customFormat="1">
      <c r="B206" s="1009"/>
      <c r="C206" s="1010"/>
    </row>
    <row r="207" spans="2:3" s="927" customFormat="1">
      <c r="B207" s="1009"/>
      <c r="C207" s="1010"/>
    </row>
    <row r="208" spans="2:3" s="927" customFormat="1">
      <c r="B208" s="1009"/>
      <c r="C208" s="1010"/>
    </row>
    <row r="209" spans="2:3" s="927" customFormat="1">
      <c r="B209" s="1009"/>
      <c r="C209" s="1010"/>
    </row>
    <row r="210" spans="2:3" s="927" customFormat="1">
      <c r="B210" s="1009"/>
      <c r="C210" s="1010"/>
    </row>
    <row r="211" spans="2:3" s="927" customFormat="1">
      <c r="B211" s="1009"/>
      <c r="C211" s="1010"/>
    </row>
    <row r="212" spans="2:3" s="927" customFormat="1">
      <c r="B212" s="1009"/>
      <c r="C212" s="1010"/>
    </row>
    <row r="213" spans="2:3" s="927" customFormat="1">
      <c r="B213" s="1009"/>
      <c r="C213" s="1010"/>
    </row>
    <row r="214" spans="2:3" s="927" customFormat="1">
      <c r="B214" s="1009"/>
      <c r="C214" s="1010"/>
    </row>
    <row r="215" spans="2:3" s="927" customFormat="1">
      <c r="B215" s="1009"/>
      <c r="C215" s="1010"/>
    </row>
    <row r="216" spans="2:3" s="927" customFormat="1">
      <c r="B216" s="1009"/>
      <c r="C216" s="1010"/>
    </row>
    <row r="217" spans="2:3" s="927" customFormat="1">
      <c r="B217" s="1009"/>
      <c r="C217" s="1010"/>
    </row>
    <row r="218" spans="2:3" s="927" customFormat="1">
      <c r="B218" s="1009"/>
      <c r="C218" s="1010"/>
    </row>
    <row r="219" spans="2:3" s="927" customFormat="1">
      <c r="B219" s="1009"/>
      <c r="C219" s="1010"/>
    </row>
    <row r="220" spans="2:3" s="927" customFormat="1">
      <c r="B220" s="1009"/>
      <c r="C220" s="1010"/>
    </row>
    <row r="221" spans="2:3" s="927" customFormat="1">
      <c r="B221" s="1009"/>
      <c r="C221" s="1010"/>
    </row>
    <row r="222" spans="2:3" s="927" customFormat="1">
      <c r="B222" s="1009"/>
      <c r="C222" s="1010"/>
    </row>
    <row r="223" spans="2:3" s="927" customFormat="1">
      <c r="B223" s="1009"/>
      <c r="C223" s="1010"/>
    </row>
    <row r="224" spans="2:3" s="927" customFormat="1">
      <c r="B224" s="1009"/>
      <c r="C224" s="1010"/>
    </row>
    <row r="225" spans="2:3" s="927" customFormat="1">
      <c r="B225" s="1009"/>
      <c r="C225" s="1010"/>
    </row>
    <row r="226" spans="2:3" s="927" customFormat="1">
      <c r="B226" s="1009"/>
      <c r="C226" s="1010"/>
    </row>
    <row r="227" spans="2:3" s="927" customFormat="1">
      <c r="B227" s="1009"/>
      <c r="C227" s="1010"/>
    </row>
    <row r="228" spans="2:3" s="927" customFormat="1">
      <c r="B228" s="1009"/>
      <c r="C228" s="1010"/>
    </row>
    <row r="229" spans="2:3" s="927" customFormat="1">
      <c r="B229" s="1009"/>
      <c r="C229" s="1010"/>
    </row>
    <row r="230" spans="2:3" s="927" customFormat="1">
      <c r="B230" s="1009"/>
      <c r="C230" s="1010"/>
    </row>
    <row r="231" spans="2:3" s="927" customFormat="1">
      <c r="B231" s="1009"/>
      <c r="C231" s="1010"/>
    </row>
    <row r="232" spans="2:3" s="927" customFormat="1">
      <c r="B232" s="1009"/>
      <c r="C232" s="1010"/>
    </row>
    <row r="233" spans="2:3" s="927" customFormat="1">
      <c r="B233" s="1009"/>
      <c r="C233" s="1010"/>
    </row>
    <row r="234" spans="2:3" s="927" customFormat="1">
      <c r="B234" s="1009"/>
      <c r="C234" s="1010"/>
    </row>
    <row r="235" spans="2:3" s="927" customFormat="1">
      <c r="B235" s="1009"/>
      <c r="C235" s="1010"/>
    </row>
    <row r="236" spans="2:3" s="927" customFormat="1">
      <c r="B236" s="1009"/>
      <c r="C236" s="1010"/>
    </row>
    <row r="237" spans="2:3" s="927" customFormat="1">
      <c r="B237" s="1009"/>
      <c r="C237" s="1010"/>
    </row>
    <row r="238" spans="2:3" s="927" customFormat="1">
      <c r="B238" s="1009"/>
      <c r="C238" s="1010"/>
    </row>
    <row r="239" spans="2:3" s="927" customFormat="1">
      <c r="B239" s="1009"/>
      <c r="C239" s="1010"/>
    </row>
    <row r="240" spans="2:3" s="927" customFormat="1">
      <c r="B240" s="1009"/>
      <c r="C240" s="1010"/>
    </row>
    <row r="241" spans="2:3" s="927" customFormat="1">
      <c r="B241" s="1009"/>
      <c r="C241" s="1010"/>
    </row>
    <row r="242" spans="2:3" s="927" customFormat="1">
      <c r="B242" s="1009"/>
      <c r="C242" s="1010"/>
    </row>
    <row r="243" spans="2:3" s="927" customFormat="1">
      <c r="B243" s="1009"/>
      <c r="C243" s="1010"/>
    </row>
    <row r="244" spans="2:3" s="927" customFormat="1">
      <c r="B244" s="1009"/>
      <c r="C244" s="1010"/>
    </row>
    <row r="245" spans="2:3" s="927" customFormat="1">
      <c r="B245" s="1009"/>
      <c r="C245" s="1010"/>
    </row>
  </sheetData>
  <sheetProtection password="D806" sheet="1" objects="1" scenarios="1"/>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sheetPr>
    <tabColor theme="9" tint="0.39997558519241921"/>
  </sheetPr>
  <dimension ref="A1:CL609"/>
  <sheetViews>
    <sheetView showGridLines="0" zoomScale="80" zoomScaleNormal="80" workbookViewId="0">
      <pane xSplit="1" topLeftCell="B1" activePane="topRight" state="frozen"/>
      <selection pane="topRight" activeCell="B4" sqref="B4:O5"/>
    </sheetView>
  </sheetViews>
  <sheetFormatPr defaultRowHeight="14.4"/>
  <cols>
    <col min="1" max="1" width="25.6640625" style="1040" customWidth="1"/>
    <col min="2" max="2" width="15.44140625" style="959" customWidth="1"/>
    <col min="3" max="4" width="15.33203125" style="959" customWidth="1"/>
    <col min="5" max="5" width="13.88671875" style="1025" customWidth="1"/>
    <col min="6" max="6" width="13.88671875" style="959" customWidth="1"/>
    <col min="7" max="7" width="14" style="959" customWidth="1"/>
    <col min="8" max="8" width="17" style="959" customWidth="1"/>
    <col min="9" max="9" width="17.33203125" style="959" customWidth="1"/>
    <col min="10" max="10" width="14.88671875" style="959" customWidth="1"/>
    <col min="11" max="11" width="15.5546875" style="1025" customWidth="1"/>
    <col min="12" max="12" width="16.109375" style="959" customWidth="1"/>
    <col min="13" max="13" width="14.6640625" style="959" customWidth="1"/>
    <col min="14" max="14" width="15.5546875" style="959" customWidth="1"/>
    <col min="15" max="15" width="15.109375" style="959" customWidth="1"/>
    <col min="16" max="90" width="9.109375" style="927"/>
    <col min="91" max="16384" width="8.88671875" style="928"/>
  </cols>
  <sheetData>
    <row r="1" spans="1:90" ht="18.600000000000001" thickBot="1">
      <c r="A1" s="923" t="s">
        <v>773</v>
      </c>
    </row>
    <row r="2" spans="1:90">
      <c r="A2" s="1026"/>
      <c r="B2" s="1027" t="s">
        <v>776</v>
      </c>
      <c r="C2" s="1027"/>
      <c r="D2" s="1027"/>
      <c r="E2" s="1027"/>
      <c r="F2" s="1027"/>
      <c r="G2" s="1027"/>
      <c r="H2" s="1027"/>
      <c r="I2" s="1027"/>
      <c r="J2" s="1027"/>
      <c r="K2" s="1027"/>
      <c r="L2" s="1027"/>
      <c r="M2" s="1027"/>
      <c r="N2" s="1027"/>
      <c r="O2" s="1028"/>
    </row>
    <row r="3" spans="1:90" ht="57.6">
      <c r="A3" s="1029"/>
      <c r="B3" s="1030" t="s">
        <v>777</v>
      </c>
      <c r="C3" s="1030" t="s">
        <v>778</v>
      </c>
      <c r="D3" s="1030" t="s">
        <v>779</v>
      </c>
      <c r="E3" s="1031" t="s">
        <v>780</v>
      </c>
      <c r="F3" s="1030" t="s">
        <v>781</v>
      </c>
      <c r="G3" s="1030" t="s">
        <v>782</v>
      </c>
      <c r="H3" s="1030" t="s">
        <v>783</v>
      </c>
      <c r="I3" s="1030" t="s">
        <v>788</v>
      </c>
      <c r="J3" s="1030" t="s">
        <v>784</v>
      </c>
      <c r="K3" s="1031" t="s">
        <v>785</v>
      </c>
      <c r="L3" s="1030" t="s">
        <v>789</v>
      </c>
      <c r="M3" s="1030" t="s">
        <v>786</v>
      </c>
      <c r="N3" s="1031" t="s">
        <v>787</v>
      </c>
      <c r="O3" s="1032" t="s">
        <v>790</v>
      </c>
    </row>
    <row r="4" spans="1:90" s="959" customFormat="1" ht="42" customHeight="1">
      <c r="A4" s="1033" t="s">
        <v>774</v>
      </c>
      <c r="B4" s="1041" t="e">
        <f>'NPV-Dewatering to Cement'!E24</f>
        <v>#DIV/0!</v>
      </c>
      <c r="C4" s="1041" t="e">
        <f>'NPV-An. Dig+Dewat to Cement'!E32</f>
        <v>#DIV/0!</v>
      </c>
      <c r="D4" s="1042" t="e">
        <f>'NPV-An. Dig+Dewat to Cement'!E33</f>
        <v>#DIV/0!</v>
      </c>
      <c r="E4" s="1042" t="e">
        <f>'NPV-An Dig+DeWat+Heat to Cement'!E32</f>
        <v>#DIV/0!</v>
      </c>
      <c r="F4" s="1042" t="e">
        <f>'NPV-An Dig+DeWat+Heat to Cement'!E33</f>
        <v>#DIV/0!</v>
      </c>
      <c r="G4" s="1042" t="e">
        <f>'NPV -DeWat+ Ht Dry to Cement'!E34</f>
        <v>#DIV/0!</v>
      </c>
      <c r="H4" s="1042" t="e">
        <f>'NPV -DeWat+ Ht Dry to Cement'!E35</f>
        <v>#DIV/0!</v>
      </c>
      <c r="I4" s="1042" t="e">
        <f>'NPV -DeWat+ Ht Dry to Cement'!E36</f>
        <v>#DIV/0!</v>
      </c>
      <c r="J4" s="1041" t="e">
        <f>'NPV-DeWat+Ht Dry-User Defined 1'!E33</f>
        <v>#DIV/0!</v>
      </c>
      <c r="K4" s="1041" t="e">
        <f>'NPV-DeWat+Ht Dry-User Defined 1'!E34</f>
        <v>#DIV/0!</v>
      </c>
      <c r="L4" s="1041" t="e">
        <f>'NPV-DeWat+Ht Dry-User Defined 1'!E35</f>
        <v>#DIV/0!</v>
      </c>
      <c r="M4" s="1041" t="e">
        <f>'NPV-DeWat+Ht Dry-User Defin 2'!E33</f>
        <v>#DIV/0!</v>
      </c>
      <c r="N4" s="1041" t="e">
        <f>'NPV-DeWat+Ht Dry-User Defin 2'!E34</f>
        <v>#DIV/0!</v>
      </c>
      <c r="O4" s="1043" t="e">
        <f>'NPV-DeWat+Ht Dry-User Defin 2'!E35</f>
        <v>#DIV/0!</v>
      </c>
      <c r="P4" s="1009"/>
      <c r="Q4" s="1009"/>
      <c r="R4" s="1009"/>
      <c r="S4" s="1009"/>
      <c r="T4" s="1009"/>
      <c r="U4" s="1009"/>
      <c r="V4" s="1009"/>
      <c r="W4" s="1009"/>
      <c r="X4" s="1009"/>
      <c r="Y4" s="1009"/>
      <c r="Z4" s="1009"/>
      <c r="AA4" s="1009"/>
      <c r="AB4" s="1009"/>
      <c r="AC4" s="1009"/>
      <c r="AD4" s="1009"/>
      <c r="AE4" s="1009"/>
      <c r="AF4" s="1009"/>
      <c r="AG4" s="1009"/>
      <c r="AH4" s="1009"/>
      <c r="AI4" s="1009"/>
      <c r="AJ4" s="1009"/>
      <c r="AK4" s="1009"/>
      <c r="AL4" s="1009"/>
      <c r="AM4" s="1009"/>
      <c r="AN4" s="1009"/>
      <c r="AO4" s="1009"/>
      <c r="AP4" s="1009"/>
      <c r="AQ4" s="1009"/>
      <c r="AR4" s="1009"/>
      <c r="AS4" s="1009"/>
      <c r="AT4" s="1009"/>
      <c r="AU4" s="1009"/>
      <c r="AV4" s="1009"/>
      <c r="AW4" s="1009"/>
      <c r="AX4" s="1009"/>
      <c r="AY4" s="1009"/>
      <c r="AZ4" s="1009"/>
      <c r="BA4" s="1009"/>
      <c r="BB4" s="1009"/>
      <c r="BC4" s="1009"/>
      <c r="BD4" s="1009"/>
      <c r="BE4" s="1009"/>
      <c r="BF4" s="1009"/>
      <c r="BG4" s="1009"/>
      <c r="BH4" s="1009"/>
      <c r="BI4" s="1009"/>
      <c r="BJ4" s="1009"/>
      <c r="BK4" s="1009"/>
      <c r="BL4" s="1009"/>
      <c r="BM4" s="1009"/>
      <c r="BN4" s="1009"/>
      <c r="BO4" s="1009"/>
      <c r="BP4" s="1009"/>
      <c r="BQ4" s="1009"/>
      <c r="BR4" s="1009"/>
      <c r="BS4" s="1009"/>
      <c r="BT4" s="1009"/>
      <c r="BU4" s="1009"/>
      <c r="BV4" s="1009"/>
      <c r="BW4" s="1009"/>
      <c r="BX4" s="1009"/>
      <c r="BY4" s="1009"/>
      <c r="BZ4" s="1009"/>
      <c r="CA4" s="1009"/>
      <c r="CB4" s="1009"/>
      <c r="CC4" s="1009"/>
      <c r="CD4" s="1009"/>
      <c r="CE4" s="1009"/>
      <c r="CF4" s="1009"/>
      <c r="CG4" s="1009"/>
      <c r="CH4" s="1009"/>
      <c r="CI4" s="1009"/>
      <c r="CJ4" s="1009"/>
      <c r="CK4" s="1009"/>
      <c r="CL4" s="1009"/>
    </row>
    <row r="5" spans="1:90" s="959" customFormat="1" ht="40.5" customHeight="1" thickBot="1">
      <c r="A5" s="1034" t="s">
        <v>775</v>
      </c>
      <c r="B5" s="1044" t="e">
        <f>'NPV-Dewatering to Cement'!E25</f>
        <v>#VALUE!</v>
      </c>
      <c r="C5" s="1044" t="e">
        <f>'NPV-An. Dig+Dewat to Cement'!E34</f>
        <v>#VALUE!</v>
      </c>
      <c r="D5" s="1045" t="e">
        <f>'NPV-An. Dig+Dewat to Cement'!E35</f>
        <v>#VALUE!</v>
      </c>
      <c r="E5" s="1045" t="e">
        <f>'NPV-An Dig+DeWat+Heat to Cement'!E34</f>
        <v>#VALUE!</v>
      </c>
      <c r="F5" s="1045" t="e">
        <f>'NPV-An Dig+DeWat+Heat to Cement'!E35</f>
        <v>#VALUE!</v>
      </c>
      <c r="G5" s="1045" t="e">
        <f>'NPV -DeWat+ Ht Dry to Cement'!E37</f>
        <v>#VALUE!</v>
      </c>
      <c r="H5" s="1045" t="e">
        <f>'NPV -DeWat+ Ht Dry to Cement'!E38</f>
        <v>#VALUE!</v>
      </c>
      <c r="I5" s="1045" t="e">
        <f>'NPV -DeWat+ Ht Dry to Cement'!E39</f>
        <v>#VALUE!</v>
      </c>
      <c r="J5" s="1044" t="e">
        <f>'NPV-DeWat+Ht Dry-User Defined 1'!E36</f>
        <v>#VALUE!</v>
      </c>
      <c r="K5" s="1044" t="e">
        <f>'NPV-DeWat+Ht Dry-User Defined 1'!E37</f>
        <v>#VALUE!</v>
      </c>
      <c r="L5" s="1044" t="e">
        <f>'NPV-DeWat+Ht Dry-User Defined 1'!E38</f>
        <v>#VALUE!</v>
      </c>
      <c r="M5" s="1044" t="e">
        <f>'NPV-DeWat+Ht Dry-User Defin 2'!E36</f>
        <v>#VALUE!</v>
      </c>
      <c r="N5" s="1044" t="e">
        <f>'NPV-DeWat+Ht Dry-User Defin 2'!E37</f>
        <v>#VALUE!</v>
      </c>
      <c r="O5" s="1046" t="e">
        <f>'NPV-DeWat+Ht Dry-User Defin 2'!E38</f>
        <v>#VALUE!</v>
      </c>
      <c r="P5" s="1009"/>
      <c r="Q5" s="1009"/>
      <c r="R5" s="1009"/>
      <c r="S5" s="1009"/>
      <c r="T5" s="1009"/>
      <c r="U5" s="1009"/>
      <c r="V5" s="1009"/>
      <c r="W5" s="1009"/>
      <c r="X5" s="1009"/>
      <c r="Y5" s="1009"/>
      <c r="Z5" s="1009"/>
      <c r="AA5" s="1009"/>
      <c r="AB5" s="1009"/>
      <c r="AC5" s="1009"/>
      <c r="AD5" s="1009"/>
      <c r="AE5" s="1009"/>
      <c r="AF5" s="1009"/>
      <c r="AG5" s="1009"/>
      <c r="AH5" s="1009"/>
      <c r="AI5" s="1009"/>
      <c r="AJ5" s="1009"/>
      <c r="AK5" s="1009"/>
      <c r="AL5" s="1009"/>
      <c r="AM5" s="1009"/>
      <c r="AN5" s="1009"/>
      <c r="AO5" s="1009"/>
      <c r="AP5" s="1009"/>
      <c r="AQ5" s="1009"/>
      <c r="AR5" s="1009"/>
      <c r="AS5" s="1009"/>
      <c r="AT5" s="1009"/>
      <c r="AU5" s="1009"/>
      <c r="AV5" s="1009"/>
      <c r="AW5" s="1009"/>
      <c r="AX5" s="1009"/>
      <c r="AY5" s="1009"/>
      <c r="AZ5" s="1009"/>
      <c r="BA5" s="1009"/>
      <c r="BB5" s="1009"/>
      <c r="BC5" s="1009"/>
      <c r="BD5" s="1009"/>
      <c r="BE5" s="1009"/>
      <c r="BF5" s="1009"/>
      <c r="BG5" s="1009"/>
      <c r="BH5" s="1009"/>
      <c r="BI5" s="1009"/>
      <c r="BJ5" s="1009"/>
      <c r="BK5" s="1009"/>
      <c r="BL5" s="1009"/>
      <c r="BM5" s="1009"/>
      <c r="BN5" s="1009"/>
      <c r="BO5" s="1009"/>
      <c r="BP5" s="1009"/>
      <c r="BQ5" s="1009"/>
      <c r="BR5" s="1009"/>
      <c r="BS5" s="1009"/>
      <c r="BT5" s="1009"/>
      <c r="BU5" s="1009"/>
      <c r="BV5" s="1009"/>
      <c r="BW5" s="1009"/>
      <c r="BX5" s="1009"/>
      <c r="BY5" s="1009"/>
      <c r="BZ5" s="1009"/>
      <c r="CA5" s="1009"/>
      <c r="CB5" s="1009"/>
      <c r="CC5" s="1009"/>
      <c r="CD5" s="1009"/>
      <c r="CE5" s="1009"/>
      <c r="CF5" s="1009"/>
      <c r="CG5" s="1009"/>
      <c r="CH5" s="1009"/>
      <c r="CI5" s="1009"/>
      <c r="CJ5" s="1009"/>
      <c r="CK5" s="1009"/>
      <c r="CL5" s="1009"/>
    </row>
    <row r="6" spans="1:90" s="1036" customFormat="1" ht="15.6">
      <c r="A6" s="1035" t="s">
        <v>526</v>
      </c>
      <c r="D6" s="1037"/>
      <c r="E6" s="1037"/>
      <c r="F6" s="1037"/>
      <c r="K6" s="1037"/>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c r="CH6" s="1038"/>
      <c r="CI6" s="1038"/>
      <c r="CJ6" s="1038"/>
      <c r="CK6" s="1038"/>
      <c r="CL6" s="1038"/>
    </row>
    <row r="7" spans="1:90" s="1009" customFormat="1">
      <c r="A7" s="1039"/>
    </row>
    <row r="8" spans="1:90" s="1009" customFormat="1">
      <c r="A8" s="1039"/>
    </row>
    <row r="9" spans="1:90" s="1009" customFormat="1">
      <c r="A9" s="1039"/>
    </row>
    <row r="10" spans="1:90" s="1009" customFormat="1">
      <c r="A10" s="1039"/>
    </row>
    <row r="11" spans="1:90" s="1009" customFormat="1">
      <c r="A11" s="1039"/>
    </row>
    <row r="12" spans="1:90" s="1009" customFormat="1">
      <c r="A12" s="1039"/>
    </row>
    <row r="13" spans="1:90" s="1009" customFormat="1">
      <c r="A13" s="927"/>
    </row>
    <row r="14" spans="1:90" s="1009" customFormat="1">
      <c r="A14" s="927"/>
    </row>
    <row r="15" spans="1:90" s="1009" customFormat="1">
      <c r="A15" s="927"/>
    </row>
    <row r="16" spans="1:90" s="1009" customFormat="1">
      <c r="A16" s="927"/>
    </row>
    <row r="17" spans="1:1" s="1009" customFormat="1">
      <c r="A17" s="927"/>
    </row>
    <row r="18" spans="1:1" s="1009" customFormat="1">
      <c r="A18" s="927"/>
    </row>
    <row r="19" spans="1:1" s="1009" customFormat="1">
      <c r="A19" s="927"/>
    </row>
    <row r="20" spans="1:1" s="1009" customFormat="1">
      <c r="A20" s="927"/>
    </row>
    <row r="21" spans="1:1" s="1009" customFormat="1">
      <c r="A21" s="927"/>
    </row>
    <row r="22" spans="1:1" s="1009" customFormat="1">
      <c r="A22" s="927"/>
    </row>
    <row r="23" spans="1:1" s="1009" customFormat="1">
      <c r="A23" s="927"/>
    </row>
    <row r="24" spans="1:1" s="1009" customFormat="1">
      <c r="A24" s="927"/>
    </row>
    <row r="25" spans="1:1" s="1009" customFormat="1">
      <c r="A25" s="927"/>
    </row>
    <row r="26" spans="1:1" s="1009" customFormat="1">
      <c r="A26" s="927"/>
    </row>
    <row r="27" spans="1:1" s="1009" customFormat="1">
      <c r="A27" s="927"/>
    </row>
    <row r="28" spans="1:1" s="1009" customFormat="1">
      <c r="A28" s="927"/>
    </row>
    <row r="29" spans="1:1" s="1009" customFormat="1">
      <c r="A29" s="927"/>
    </row>
    <row r="30" spans="1:1" s="1009" customFormat="1">
      <c r="A30" s="927"/>
    </row>
    <row r="31" spans="1:1" s="1009" customFormat="1">
      <c r="A31" s="927"/>
    </row>
    <row r="32" spans="1:1" s="1009" customFormat="1">
      <c r="A32" s="927"/>
    </row>
    <row r="33" spans="1:1" s="1009" customFormat="1">
      <c r="A33" s="927"/>
    </row>
    <row r="34" spans="1:1" s="1009" customFormat="1">
      <c r="A34" s="927"/>
    </row>
    <row r="35" spans="1:1" s="1009" customFormat="1">
      <c r="A35" s="927"/>
    </row>
    <row r="36" spans="1:1" s="1009" customFormat="1">
      <c r="A36" s="927"/>
    </row>
    <row r="37" spans="1:1" s="1009" customFormat="1">
      <c r="A37" s="927"/>
    </row>
    <row r="38" spans="1:1" s="1009" customFormat="1">
      <c r="A38" s="927"/>
    </row>
    <row r="39" spans="1:1" s="1009" customFormat="1">
      <c r="A39" s="927"/>
    </row>
    <row r="40" spans="1:1" s="1009" customFormat="1">
      <c r="A40" s="927"/>
    </row>
    <row r="41" spans="1:1" s="1009" customFormat="1">
      <c r="A41" s="927"/>
    </row>
    <row r="42" spans="1:1" s="1009" customFormat="1">
      <c r="A42" s="927"/>
    </row>
    <row r="43" spans="1:1" s="1009" customFormat="1">
      <c r="A43" s="927"/>
    </row>
    <row r="44" spans="1:1" s="1009" customFormat="1">
      <c r="A44" s="927"/>
    </row>
    <row r="45" spans="1:1" s="1009" customFormat="1">
      <c r="A45" s="927"/>
    </row>
    <row r="46" spans="1:1" s="1009" customFormat="1">
      <c r="A46" s="927"/>
    </row>
    <row r="47" spans="1:1" s="1009" customFormat="1">
      <c r="A47" s="927"/>
    </row>
    <row r="48" spans="1:1" s="1009" customFormat="1">
      <c r="A48" s="927"/>
    </row>
    <row r="49" spans="1:1" s="1009" customFormat="1">
      <c r="A49" s="927"/>
    </row>
    <row r="50" spans="1:1" s="1009" customFormat="1">
      <c r="A50" s="927"/>
    </row>
    <row r="51" spans="1:1" s="1009" customFormat="1">
      <c r="A51" s="927"/>
    </row>
    <row r="52" spans="1:1" s="1009" customFormat="1">
      <c r="A52" s="927"/>
    </row>
    <row r="53" spans="1:1" s="1009" customFormat="1">
      <c r="A53" s="927"/>
    </row>
    <row r="54" spans="1:1" s="1009" customFormat="1">
      <c r="A54" s="927"/>
    </row>
    <row r="55" spans="1:1" s="1009" customFormat="1">
      <c r="A55" s="927"/>
    </row>
    <row r="56" spans="1:1" s="1009" customFormat="1">
      <c r="A56" s="927"/>
    </row>
    <row r="57" spans="1:1" s="1009" customFormat="1">
      <c r="A57" s="927"/>
    </row>
    <row r="58" spans="1:1" s="1009" customFormat="1">
      <c r="A58" s="927"/>
    </row>
    <row r="59" spans="1:1" s="1009" customFormat="1">
      <c r="A59" s="927"/>
    </row>
    <row r="60" spans="1:1" s="1009" customFormat="1">
      <c r="A60" s="927"/>
    </row>
    <row r="61" spans="1:1" s="1009" customFormat="1">
      <c r="A61" s="927"/>
    </row>
    <row r="62" spans="1:1" s="1009" customFormat="1">
      <c r="A62" s="927"/>
    </row>
    <row r="63" spans="1:1" s="1009" customFormat="1">
      <c r="A63" s="927"/>
    </row>
    <row r="64" spans="1:1" s="1009" customFormat="1">
      <c r="A64" s="927"/>
    </row>
    <row r="65" spans="1:1" s="1009" customFormat="1">
      <c r="A65" s="927"/>
    </row>
    <row r="66" spans="1:1" s="1009" customFormat="1">
      <c r="A66" s="927"/>
    </row>
    <row r="67" spans="1:1" s="1009" customFormat="1">
      <c r="A67" s="927"/>
    </row>
    <row r="68" spans="1:1" s="1009" customFormat="1">
      <c r="A68" s="927"/>
    </row>
    <row r="69" spans="1:1" s="1009" customFormat="1">
      <c r="A69" s="927"/>
    </row>
    <row r="70" spans="1:1" s="1009" customFormat="1">
      <c r="A70" s="927"/>
    </row>
    <row r="71" spans="1:1" s="1009" customFormat="1">
      <c r="A71" s="927"/>
    </row>
    <row r="72" spans="1:1" s="1009" customFormat="1">
      <c r="A72" s="927"/>
    </row>
    <row r="73" spans="1:1" s="1009" customFormat="1">
      <c r="A73" s="927"/>
    </row>
    <row r="74" spans="1:1" s="1009" customFormat="1">
      <c r="A74" s="927"/>
    </row>
    <row r="75" spans="1:1" s="1009" customFormat="1">
      <c r="A75" s="927"/>
    </row>
    <row r="76" spans="1:1" s="1009" customFormat="1">
      <c r="A76" s="927"/>
    </row>
    <row r="77" spans="1:1" s="1009" customFormat="1">
      <c r="A77" s="927"/>
    </row>
    <row r="78" spans="1:1" s="1009" customFormat="1">
      <c r="A78" s="927"/>
    </row>
    <row r="79" spans="1:1" s="1009" customFormat="1">
      <c r="A79" s="927"/>
    </row>
    <row r="80" spans="1:1" s="1009" customFormat="1">
      <c r="A80" s="927"/>
    </row>
    <row r="81" spans="1:1" s="1009" customFormat="1">
      <c r="A81" s="927"/>
    </row>
    <row r="82" spans="1:1" s="1009" customFormat="1">
      <c r="A82" s="927"/>
    </row>
    <row r="83" spans="1:1" s="1009" customFormat="1">
      <c r="A83" s="927"/>
    </row>
    <row r="84" spans="1:1" s="1009" customFormat="1">
      <c r="A84" s="927"/>
    </row>
    <row r="85" spans="1:1" s="1009" customFormat="1">
      <c r="A85" s="927"/>
    </row>
    <row r="86" spans="1:1" s="1009" customFormat="1">
      <c r="A86" s="927"/>
    </row>
    <row r="87" spans="1:1" s="1009" customFormat="1">
      <c r="A87" s="927"/>
    </row>
    <row r="88" spans="1:1" s="1009" customFormat="1">
      <c r="A88" s="927"/>
    </row>
    <row r="89" spans="1:1" s="1009" customFormat="1">
      <c r="A89" s="927"/>
    </row>
    <row r="90" spans="1:1" s="1009" customFormat="1">
      <c r="A90" s="927"/>
    </row>
    <row r="91" spans="1:1" s="1009" customFormat="1">
      <c r="A91" s="927"/>
    </row>
    <row r="92" spans="1:1" s="1009" customFormat="1">
      <c r="A92" s="927"/>
    </row>
    <row r="93" spans="1:1" s="1009" customFormat="1">
      <c r="A93" s="927"/>
    </row>
    <row r="94" spans="1:1" s="1009" customFormat="1">
      <c r="A94" s="927"/>
    </row>
    <row r="95" spans="1:1" s="1009" customFormat="1">
      <c r="A95" s="927"/>
    </row>
    <row r="96" spans="1:1" s="1009" customFormat="1">
      <c r="A96" s="927"/>
    </row>
    <row r="97" spans="1:1" s="1009" customFormat="1">
      <c r="A97" s="927"/>
    </row>
    <row r="98" spans="1:1" s="1009" customFormat="1">
      <c r="A98" s="927"/>
    </row>
    <row r="99" spans="1:1" s="1009" customFormat="1">
      <c r="A99" s="927"/>
    </row>
    <row r="100" spans="1:1" s="1009" customFormat="1">
      <c r="A100" s="927"/>
    </row>
    <row r="101" spans="1:1" s="1009" customFormat="1">
      <c r="A101" s="927"/>
    </row>
    <row r="102" spans="1:1" s="1009" customFormat="1">
      <c r="A102" s="927"/>
    </row>
    <row r="103" spans="1:1" s="1009" customFormat="1">
      <c r="A103" s="927"/>
    </row>
    <row r="104" spans="1:1" s="1009" customFormat="1">
      <c r="A104" s="927"/>
    </row>
    <row r="105" spans="1:1" s="1009" customFormat="1">
      <c r="A105" s="927"/>
    </row>
    <row r="106" spans="1:1" s="1009" customFormat="1">
      <c r="A106" s="927"/>
    </row>
    <row r="107" spans="1:1" s="1009" customFormat="1">
      <c r="A107" s="927"/>
    </row>
    <row r="108" spans="1:1" s="1009" customFormat="1">
      <c r="A108" s="927"/>
    </row>
    <row r="109" spans="1:1" s="1009" customFormat="1">
      <c r="A109" s="927"/>
    </row>
    <row r="110" spans="1:1" s="1009" customFormat="1">
      <c r="A110" s="927"/>
    </row>
    <row r="111" spans="1:1" s="1009" customFormat="1">
      <c r="A111" s="927"/>
    </row>
    <row r="112" spans="1:1" s="1009" customFormat="1">
      <c r="A112" s="927"/>
    </row>
    <row r="113" spans="1:1" s="1009" customFormat="1">
      <c r="A113" s="927"/>
    </row>
    <row r="114" spans="1:1" s="1009" customFormat="1">
      <c r="A114" s="927"/>
    </row>
    <row r="115" spans="1:1" s="1009" customFormat="1">
      <c r="A115" s="927"/>
    </row>
    <row r="116" spans="1:1" s="1009" customFormat="1">
      <c r="A116" s="927"/>
    </row>
    <row r="117" spans="1:1" s="1009" customFormat="1">
      <c r="A117" s="927"/>
    </row>
    <row r="118" spans="1:1" s="1009" customFormat="1">
      <c r="A118" s="927"/>
    </row>
    <row r="119" spans="1:1" s="1009" customFormat="1">
      <c r="A119" s="927"/>
    </row>
    <row r="120" spans="1:1" s="1009" customFormat="1">
      <c r="A120" s="927"/>
    </row>
    <row r="121" spans="1:1" s="1009" customFormat="1">
      <c r="A121" s="927"/>
    </row>
    <row r="122" spans="1:1" s="1009" customFormat="1">
      <c r="A122" s="927"/>
    </row>
    <row r="123" spans="1:1" s="1009" customFormat="1">
      <c r="A123" s="927"/>
    </row>
    <row r="124" spans="1:1" s="1009" customFormat="1">
      <c r="A124" s="927"/>
    </row>
    <row r="125" spans="1:1" s="1009" customFormat="1">
      <c r="A125" s="927"/>
    </row>
    <row r="126" spans="1:1" s="1009" customFormat="1">
      <c r="A126" s="927"/>
    </row>
    <row r="127" spans="1:1" s="1009" customFormat="1">
      <c r="A127" s="927"/>
    </row>
    <row r="128" spans="1:1" s="1009" customFormat="1">
      <c r="A128" s="927"/>
    </row>
    <row r="129" spans="1:1" s="1009" customFormat="1">
      <c r="A129" s="927"/>
    </row>
    <row r="130" spans="1:1" s="1009" customFormat="1">
      <c r="A130" s="927"/>
    </row>
    <row r="131" spans="1:1" s="1009" customFormat="1">
      <c r="A131" s="927"/>
    </row>
    <row r="132" spans="1:1" s="1009" customFormat="1">
      <c r="A132" s="927"/>
    </row>
    <row r="133" spans="1:1" s="1009" customFormat="1">
      <c r="A133" s="927"/>
    </row>
    <row r="134" spans="1:1" s="1009" customFormat="1">
      <c r="A134" s="927"/>
    </row>
    <row r="135" spans="1:1" s="1009" customFormat="1">
      <c r="A135" s="927"/>
    </row>
    <row r="136" spans="1:1" s="1009" customFormat="1">
      <c r="A136" s="927"/>
    </row>
    <row r="137" spans="1:1" s="1009" customFormat="1">
      <c r="A137" s="927"/>
    </row>
    <row r="138" spans="1:1" s="1009" customFormat="1">
      <c r="A138" s="927"/>
    </row>
    <row r="139" spans="1:1" s="1009" customFormat="1">
      <c r="A139" s="927"/>
    </row>
    <row r="140" spans="1:1" s="1009" customFormat="1">
      <c r="A140" s="927"/>
    </row>
    <row r="141" spans="1:1" s="1009" customFormat="1">
      <c r="A141" s="927"/>
    </row>
    <row r="142" spans="1:1" s="1009" customFormat="1">
      <c r="A142" s="927"/>
    </row>
    <row r="143" spans="1:1" s="1009" customFormat="1">
      <c r="A143" s="927"/>
    </row>
    <row r="144" spans="1:1" s="1009" customFormat="1">
      <c r="A144" s="927"/>
    </row>
    <row r="145" spans="1:1" s="1009" customFormat="1">
      <c r="A145" s="927"/>
    </row>
    <row r="146" spans="1:1" s="1009" customFormat="1">
      <c r="A146" s="927"/>
    </row>
    <row r="147" spans="1:1" s="1009" customFormat="1">
      <c r="A147" s="927"/>
    </row>
    <row r="148" spans="1:1" s="1009" customFormat="1">
      <c r="A148" s="927"/>
    </row>
    <row r="149" spans="1:1" s="1009" customFormat="1">
      <c r="A149" s="927"/>
    </row>
    <row r="150" spans="1:1" s="1009" customFormat="1">
      <c r="A150" s="927"/>
    </row>
    <row r="151" spans="1:1" s="1009" customFormat="1">
      <c r="A151" s="927"/>
    </row>
    <row r="152" spans="1:1" s="1009" customFormat="1">
      <c r="A152" s="927"/>
    </row>
    <row r="153" spans="1:1" s="1009" customFormat="1">
      <c r="A153" s="927"/>
    </row>
    <row r="154" spans="1:1" s="1009" customFormat="1">
      <c r="A154" s="927"/>
    </row>
    <row r="155" spans="1:1" s="1009" customFormat="1">
      <c r="A155" s="927"/>
    </row>
    <row r="156" spans="1:1" s="1009" customFormat="1">
      <c r="A156" s="927"/>
    </row>
    <row r="157" spans="1:1" s="1009" customFormat="1">
      <c r="A157" s="927"/>
    </row>
    <row r="158" spans="1:1" s="1009" customFormat="1">
      <c r="A158" s="927"/>
    </row>
    <row r="159" spans="1:1" s="1009" customFormat="1">
      <c r="A159" s="927"/>
    </row>
    <row r="160" spans="1:1" s="1009" customFormat="1">
      <c r="A160" s="927"/>
    </row>
    <row r="161" spans="1:1" s="1009" customFormat="1">
      <c r="A161" s="927"/>
    </row>
    <row r="162" spans="1:1" s="1009" customFormat="1">
      <c r="A162" s="927"/>
    </row>
    <row r="163" spans="1:1" s="1009" customFormat="1">
      <c r="A163" s="927"/>
    </row>
    <row r="164" spans="1:1" s="1009" customFormat="1">
      <c r="A164" s="927"/>
    </row>
    <row r="165" spans="1:1" s="1009" customFormat="1">
      <c r="A165" s="927"/>
    </row>
    <row r="166" spans="1:1" s="1009" customFormat="1">
      <c r="A166" s="927"/>
    </row>
    <row r="167" spans="1:1" s="1009" customFormat="1">
      <c r="A167" s="927"/>
    </row>
    <row r="168" spans="1:1" s="1009" customFormat="1">
      <c r="A168" s="927"/>
    </row>
    <row r="169" spans="1:1" s="1009" customFormat="1">
      <c r="A169" s="927"/>
    </row>
    <row r="170" spans="1:1" s="1009" customFormat="1">
      <c r="A170" s="927"/>
    </row>
    <row r="171" spans="1:1" s="1009" customFormat="1">
      <c r="A171" s="927"/>
    </row>
    <row r="172" spans="1:1" s="1009" customFormat="1">
      <c r="A172" s="927"/>
    </row>
    <row r="173" spans="1:1" s="1009" customFormat="1">
      <c r="A173" s="927"/>
    </row>
    <row r="174" spans="1:1" s="1009" customFormat="1">
      <c r="A174" s="927"/>
    </row>
    <row r="175" spans="1:1" s="1009" customFormat="1">
      <c r="A175" s="927"/>
    </row>
    <row r="176" spans="1:1" s="1009" customFormat="1">
      <c r="A176" s="927"/>
    </row>
    <row r="177" spans="1:1" s="1009" customFormat="1">
      <c r="A177" s="927"/>
    </row>
    <row r="178" spans="1:1" s="1009" customFormat="1">
      <c r="A178" s="927"/>
    </row>
    <row r="179" spans="1:1" s="1009" customFormat="1">
      <c r="A179" s="927"/>
    </row>
    <row r="180" spans="1:1" s="1009" customFormat="1">
      <c r="A180" s="927"/>
    </row>
    <row r="181" spans="1:1" s="1009" customFormat="1">
      <c r="A181" s="927"/>
    </row>
    <row r="182" spans="1:1" s="1009" customFormat="1">
      <c r="A182" s="927"/>
    </row>
    <row r="183" spans="1:1" s="1009" customFormat="1">
      <c r="A183" s="927"/>
    </row>
    <row r="184" spans="1:1" s="1009" customFormat="1">
      <c r="A184" s="927"/>
    </row>
    <row r="185" spans="1:1" s="1009" customFormat="1">
      <c r="A185" s="927"/>
    </row>
    <row r="186" spans="1:1" s="1009" customFormat="1">
      <c r="A186" s="927"/>
    </row>
    <row r="187" spans="1:1" s="1009" customFormat="1">
      <c r="A187" s="927"/>
    </row>
    <row r="188" spans="1:1" s="1009" customFormat="1">
      <c r="A188" s="927"/>
    </row>
    <row r="189" spans="1:1" s="1009" customFormat="1">
      <c r="A189" s="927"/>
    </row>
    <row r="190" spans="1:1" s="1009" customFormat="1">
      <c r="A190" s="927"/>
    </row>
    <row r="191" spans="1:1" s="1009" customFormat="1">
      <c r="A191" s="927"/>
    </row>
    <row r="192" spans="1:1" s="1009" customFormat="1">
      <c r="A192" s="927"/>
    </row>
    <row r="193" spans="1:1" s="1009" customFormat="1">
      <c r="A193" s="927"/>
    </row>
    <row r="194" spans="1:1" s="1009" customFormat="1">
      <c r="A194" s="927"/>
    </row>
    <row r="195" spans="1:1" s="1009" customFormat="1">
      <c r="A195" s="927"/>
    </row>
    <row r="196" spans="1:1" s="1009" customFormat="1">
      <c r="A196" s="927"/>
    </row>
    <row r="197" spans="1:1" s="1009" customFormat="1">
      <c r="A197" s="927"/>
    </row>
    <row r="198" spans="1:1" s="1009" customFormat="1">
      <c r="A198" s="927"/>
    </row>
    <row r="199" spans="1:1" s="1009" customFormat="1">
      <c r="A199" s="927"/>
    </row>
    <row r="200" spans="1:1" s="1009" customFormat="1">
      <c r="A200" s="927"/>
    </row>
    <row r="201" spans="1:1" s="1009" customFormat="1">
      <c r="A201" s="927"/>
    </row>
    <row r="202" spans="1:1" s="1009" customFormat="1">
      <c r="A202" s="927"/>
    </row>
    <row r="203" spans="1:1" s="1009" customFormat="1">
      <c r="A203" s="927"/>
    </row>
    <row r="204" spans="1:1" s="1009" customFormat="1">
      <c r="A204" s="927"/>
    </row>
    <row r="205" spans="1:1" s="1009" customFormat="1">
      <c r="A205" s="927"/>
    </row>
    <row r="206" spans="1:1" s="1009" customFormat="1">
      <c r="A206" s="927"/>
    </row>
    <row r="207" spans="1:1" s="1009" customFormat="1">
      <c r="A207" s="927"/>
    </row>
    <row r="208" spans="1:1" s="1009" customFormat="1">
      <c r="A208" s="927"/>
    </row>
    <row r="209" spans="1:1" s="1009" customFormat="1">
      <c r="A209" s="927"/>
    </row>
    <row r="210" spans="1:1" s="1009" customFormat="1">
      <c r="A210" s="927"/>
    </row>
    <row r="211" spans="1:1" s="1009" customFormat="1">
      <c r="A211" s="927"/>
    </row>
    <row r="212" spans="1:1" s="1009" customFormat="1">
      <c r="A212" s="927"/>
    </row>
    <row r="213" spans="1:1" s="1009" customFormat="1">
      <c r="A213" s="927"/>
    </row>
    <row r="214" spans="1:1" s="1009" customFormat="1">
      <c r="A214" s="927"/>
    </row>
    <row r="215" spans="1:1" s="1009" customFormat="1">
      <c r="A215" s="927"/>
    </row>
    <row r="216" spans="1:1" s="1009" customFormat="1">
      <c r="A216" s="927"/>
    </row>
    <row r="217" spans="1:1" s="1009" customFormat="1">
      <c r="A217" s="927"/>
    </row>
    <row r="218" spans="1:1" s="1009" customFormat="1">
      <c r="A218" s="927"/>
    </row>
    <row r="219" spans="1:1" s="1009" customFormat="1">
      <c r="A219" s="927"/>
    </row>
    <row r="220" spans="1:1" s="1009" customFormat="1">
      <c r="A220" s="927"/>
    </row>
    <row r="221" spans="1:1" s="1009" customFormat="1">
      <c r="A221" s="927"/>
    </row>
    <row r="222" spans="1:1" s="1009" customFormat="1">
      <c r="A222" s="927"/>
    </row>
    <row r="223" spans="1:1" s="1009" customFormat="1">
      <c r="A223" s="927"/>
    </row>
    <row r="224" spans="1:1" s="1009" customFormat="1">
      <c r="A224" s="927"/>
    </row>
    <row r="225" spans="1:1" s="1009" customFormat="1">
      <c r="A225" s="927"/>
    </row>
    <row r="226" spans="1:1" s="1009" customFormat="1">
      <c r="A226" s="927"/>
    </row>
    <row r="227" spans="1:1" s="1009" customFormat="1">
      <c r="A227" s="927"/>
    </row>
    <row r="228" spans="1:1" s="1009" customFormat="1">
      <c r="A228" s="927"/>
    </row>
    <row r="229" spans="1:1" s="1009" customFormat="1">
      <c r="A229" s="927"/>
    </row>
    <row r="230" spans="1:1" s="1009" customFormat="1">
      <c r="A230" s="927"/>
    </row>
    <row r="231" spans="1:1" s="1009" customFormat="1">
      <c r="A231" s="927"/>
    </row>
    <row r="232" spans="1:1" s="1009" customFormat="1">
      <c r="A232" s="927"/>
    </row>
    <row r="233" spans="1:1" s="1009" customFormat="1">
      <c r="A233" s="927"/>
    </row>
    <row r="234" spans="1:1" s="1009" customFormat="1">
      <c r="A234" s="927"/>
    </row>
    <row r="235" spans="1:1" s="1009" customFormat="1">
      <c r="A235" s="927"/>
    </row>
    <row r="236" spans="1:1" s="1009" customFormat="1">
      <c r="A236" s="927"/>
    </row>
    <row r="237" spans="1:1" s="1009" customFormat="1">
      <c r="A237" s="927"/>
    </row>
    <row r="238" spans="1:1" s="1009" customFormat="1">
      <c r="A238" s="927"/>
    </row>
    <row r="239" spans="1:1" s="1009" customFormat="1">
      <c r="A239" s="927"/>
    </row>
    <row r="240" spans="1:1" s="1009" customFormat="1">
      <c r="A240" s="927"/>
    </row>
    <row r="241" spans="1:90" s="1009" customFormat="1">
      <c r="A241" s="927"/>
    </row>
    <row r="242" spans="1:90" s="1009" customFormat="1">
      <c r="A242" s="927"/>
    </row>
    <row r="243" spans="1:90" s="1009" customFormat="1">
      <c r="A243" s="927"/>
    </row>
    <row r="244" spans="1:90" s="1009" customFormat="1">
      <c r="A244" s="927"/>
    </row>
    <row r="245" spans="1:90" s="1009" customFormat="1">
      <c r="A245" s="927"/>
    </row>
    <row r="246" spans="1:90" s="1009" customFormat="1">
      <c r="A246" s="927"/>
    </row>
    <row r="247" spans="1:90" s="1009" customFormat="1">
      <c r="A247" s="927"/>
    </row>
    <row r="248" spans="1:90" s="1009" customFormat="1">
      <c r="A248" s="927"/>
    </row>
    <row r="249" spans="1:90" s="1009" customFormat="1">
      <c r="A249" s="927"/>
    </row>
    <row r="250" spans="1:90" s="1009" customFormat="1">
      <c r="A250" s="927"/>
    </row>
    <row r="251" spans="1:90" s="1009" customFormat="1">
      <c r="A251" s="927"/>
    </row>
    <row r="252" spans="1:90" s="959" customFormat="1">
      <c r="A252" s="928"/>
      <c r="D252" s="1025"/>
      <c r="E252" s="1025"/>
      <c r="F252" s="1025"/>
      <c r="G252" s="1025"/>
      <c r="P252" s="1009"/>
      <c r="Q252" s="1009"/>
      <c r="R252" s="1009"/>
      <c r="S252" s="1009"/>
      <c r="T252" s="1009"/>
      <c r="U252" s="1009"/>
      <c r="V252" s="1009"/>
      <c r="W252" s="1009"/>
      <c r="X252" s="1009"/>
      <c r="Y252" s="1009"/>
      <c r="Z252" s="1009"/>
      <c r="AA252" s="1009"/>
      <c r="AB252" s="1009"/>
      <c r="AC252" s="1009"/>
      <c r="AD252" s="1009"/>
      <c r="AE252" s="1009"/>
      <c r="AF252" s="1009"/>
      <c r="AG252" s="1009"/>
      <c r="AH252" s="1009"/>
      <c r="AI252" s="1009"/>
      <c r="AJ252" s="1009"/>
      <c r="AK252" s="1009"/>
      <c r="AL252" s="1009"/>
      <c r="AM252" s="1009"/>
      <c r="AN252" s="1009"/>
      <c r="AO252" s="1009"/>
      <c r="AP252" s="1009"/>
      <c r="AQ252" s="1009"/>
      <c r="AR252" s="1009"/>
      <c r="AS252" s="1009"/>
      <c r="AT252" s="1009"/>
      <c r="AU252" s="1009"/>
      <c r="AV252" s="1009"/>
      <c r="AW252" s="1009"/>
      <c r="AX252" s="1009"/>
      <c r="AY252" s="1009"/>
      <c r="AZ252" s="1009"/>
      <c r="BA252" s="1009"/>
      <c r="BB252" s="1009"/>
      <c r="BC252" s="1009"/>
      <c r="BD252" s="1009"/>
      <c r="BE252" s="1009"/>
      <c r="BF252" s="1009"/>
      <c r="BG252" s="1009"/>
      <c r="BH252" s="1009"/>
      <c r="BI252" s="1009"/>
      <c r="BJ252" s="1009"/>
      <c r="BK252" s="1009"/>
      <c r="BL252" s="1009"/>
      <c r="BM252" s="1009"/>
      <c r="BN252" s="1009"/>
      <c r="BO252" s="1009"/>
      <c r="BP252" s="1009"/>
      <c r="BQ252" s="1009"/>
      <c r="BR252" s="1009"/>
      <c r="BS252" s="1009"/>
      <c r="BT252" s="1009"/>
      <c r="BU252" s="1009"/>
      <c r="BV252" s="1009"/>
      <c r="BW252" s="1009"/>
      <c r="BX252" s="1009"/>
      <c r="BY252" s="1009"/>
      <c r="BZ252" s="1009"/>
      <c r="CA252" s="1009"/>
      <c r="CB252" s="1009"/>
      <c r="CC252" s="1009"/>
      <c r="CD252" s="1009"/>
      <c r="CE252" s="1009"/>
      <c r="CF252" s="1009"/>
      <c r="CG252" s="1009"/>
      <c r="CH252" s="1009"/>
      <c r="CI252" s="1009"/>
      <c r="CJ252" s="1009"/>
      <c r="CK252" s="1009"/>
      <c r="CL252" s="1009"/>
    </row>
    <row r="253" spans="1:90" s="959" customFormat="1">
      <c r="A253" s="928"/>
      <c r="D253" s="1025"/>
      <c r="E253" s="1025"/>
      <c r="F253" s="1025"/>
      <c r="G253" s="1025"/>
      <c r="P253" s="1009"/>
      <c r="Q253" s="1009"/>
      <c r="R253" s="1009"/>
      <c r="S253" s="1009"/>
      <c r="T253" s="1009"/>
      <c r="U253" s="1009"/>
      <c r="V253" s="1009"/>
      <c r="W253" s="1009"/>
      <c r="X253" s="1009"/>
      <c r="Y253" s="1009"/>
      <c r="Z253" s="1009"/>
      <c r="AA253" s="1009"/>
      <c r="AB253" s="1009"/>
      <c r="AC253" s="1009"/>
      <c r="AD253" s="1009"/>
      <c r="AE253" s="1009"/>
      <c r="AF253" s="1009"/>
      <c r="AG253" s="1009"/>
      <c r="AH253" s="1009"/>
      <c r="AI253" s="1009"/>
      <c r="AJ253" s="1009"/>
      <c r="AK253" s="1009"/>
      <c r="AL253" s="1009"/>
      <c r="AM253" s="1009"/>
      <c r="AN253" s="1009"/>
      <c r="AO253" s="1009"/>
      <c r="AP253" s="1009"/>
      <c r="AQ253" s="1009"/>
      <c r="AR253" s="1009"/>
      <c r="AS253" s="1009"/>
      <c r="AT253" s="1009"/>
      <c r="AU253" s="1009"/>
      <c r="AV253" s="1009"/>
      <c r="AW253" s="1009"/>
      <c r="AX253" s="1009"/>
      <c r="AY253" s="1009"/>
      <c r="AZ253" s="1009"/>
      <c r="BA253" s="1009"/>
      <c r="BB253" s="1009"/>
      <c r="BC253" s="1009"/>
      <c r="BD253" s="1009"/>
      <c r="BE253" s="1009"/>
      <c r="BF253" s="1009"/>
      <c r="BG253" s="1009"/>
      <c r="BH253" s="1009"/>
      <c r="BI253" s="1009"/>
      <c r="BJ253" s="1009"/>
      <c r="BK253" s="1009"/>
      <c r="BL253" s="1009"/>
      <c r="BM253" s="1009"/>
      <c r="BN253" s="1009"/>
      <c r="BO253" s="1009"/>
      <c r="BP253" s="1009"/>
      <c r="BQ253" s="1009"/>
      <c r="BR253" s="1009"/>
      <c r="BS253" s="1009"/>
      <c r="BT253" s="1009"/>
      <c r="BU253" s="1009"/>
      <c r="BV253" s="1009"/>
      <c r="BW253" s="1009"/>
      <c r="BX253" s="1009"/>
      <c r="BY253" s="1009"/>
      <c r="BZ253" s="1009"/>
      <c r="CA253" s="1009"/>
      <c r="CB253" s="1009"/>
      <c r="CC253" s="1009"/>
      <c r="CD253" s="1009"/>
      <c r="CE253" s="1009"/>
      <c r="CF253" s="1009"/>
      <c r="CG253" s="1009"/>
      <c r="CH253" s="1009"/>
      <c r="CI253" s="1009"/>
      <c r="CJ253" s="1009"/>
      <c r="CK253" s="1009"/>
      <c r="CL253" s="1009"/>
    </row>
    <row r="254" spans="1:90" s="959" customFormat="1">
      <c r="A254" s="928"/>
      <c r="D254" s="1025"/>
      <c r="E254" s="1025"/>
      <c r="F254" s="1025"/>
      <c r="G254" s="1025"/>
      <c r="P254" s="1009"/>
      <c r="Q254" s="1009"/>
      <c r="R254" s="1009"/>
      <c r="S254" s="1009"/>
      <c r="T254" s="1009"/>
      <c r="U254" s="1009"/>
      <c r="V254" s="1009"/>
      <c r="W254" s="1009"/>
      <c r="X254" s="1009"/>
      <c r="Y254" s="1009"/>
      <c r="Z254" s="1009"/>
      <c r="AA254" s="1009"/>
      <c r="AB254" s="1009"/>
      <c r="AC254" s="1009"/>
      <c r="AD254" s="1009"/>
      <c r="AE254" s="1009"/>
      <c r="AF254" s="1009"/>
      <c r="AG254" s="1009"/>
      <c r="AH254" s="1009"/>
      <c r="AI254" s="1009"/>
      <c r="AJ254" s="1009"/>
      <c r="AK254" s="1009"/>
      <c r="AL254" s="1009"/>
      <c r="AM254" s="1009"/>
      <c r="AN254" s="1009"/>
      <c r="AO254" s="1009"/>
      <c r="AP254" s="1009"/>
      <c r="AQ254" s="1009"/>
      <c r="AR254" s="1009"/>
      <c r="AS254" s="1009"/>
      <c r="AT254" s="1009"/>
      <c r="AU254" s="1009"/>
      <c r="AV254" s="1009"/>
      <c r="AW254" s="1009"/>
      <c r="AX254" s="1009"/>
      <c r="AY254" s="1009"/>
      <c r="AZ254" s="1009"/>
      <c r="BA254" s="1009"/>
      <c r="BB254" s="1009"/>
      <c r="BC254" s="1009"/>
      <c r="BD254" s="1009"/>
      <c r="BE254" s="1009"/>
      <c r="BF254" s="1009"/>
      <c r="BG254" s="1009"/>
      <c r="BH254" s="1009"/>
      <c r="BI254" s="1009"/>
      <c r="BJ254" s="1009"/>
      <c r="BK254" s="1009"/>
      <c r="BL254" s="1009"/>
      <c r="BM254" s="1009"/>
      <c r="BN254" s="1009"/>
      <c r="BO254" s="1009"/>
      <c r="BP254" s="1009"/>
      <c r="BQ254" s="1009"/>
      <c r="BR254" s="1009"/>
      <c r="BS254" s="1009"/>
      <c r="BT254" s="1009"/>
      <c r="BU254" s="1009"/>
      <c r="BV254" s="1009"/>
      <c r="BW254" s="1009"/>
      <c r="BX254" s="1009"/>
      <c r="BY254" s="1009"/>
      <c r="BZ254" s="1009"/>
      <c r="CA254" s="1009"/>
      <c r="CB254" s="1009"/>
      <c r="CC254" s="1009"/>
      <c r="CD254" s="1009"/>
      <c r="CE254" s="1009"/>
      <c r="CF254" s="1009"/>
      <c r="CG254" s="1009"/>
      <c r="CH254" s="1009"/>
      <c r="CI254" s="1009"/>
      <c r="CJ254" s="1009"/>
      <c r="CK254" s="1009"/>
      <c r="CL254" s="1009"/>
    </row>
    <row r="255" spans="1:90" s="959" customFormat="1">
      <c r="A255" s="928"/>
      <c r="D255" s="1025"/>
      <c r="E255" s="1025"/>
      <c r="F255" s="1025"/>
      <c r="G255" s="1025"/>
      <c r="P255" s="1009"/>
      <c r="Q255" s="1009"/>
      <c r="R255" s="1009"/>
      <c r="S255" s="1009"/>
      <c r="T255" s="1009"/>
      <c r="U255" s="1009"/>
      <c r="V255" s="1009"/>
      <c r="W255" s="1009"/>
      <c r="X255" s="1009"/>
      <c r="Y255" s="1009"/>
      <c r="Z255" s="1009"/>
      <c r="AA255" s="1009"/>
      <c r="AB255" s="1009"/>
      <c r="AC255" s="1009"/>
      <c r="AD255" s="1009"/>
      <c r="AE255" s="1009"/>
      <c r="AF255" s="1009"/>
      <c r="AG255" s="1009"/>
      <c r="AH255" s="1009"/>
      <c r="AI255" s="1009"/>
      <c r="AJ255" s="1009"/>
      <c r="AK255" s="1009"/>
      <c r="AL255" s="1009"/>
      <c r="AM255" s="1009"/>
      <c r="AN255" s="1009"/>
      <c r="AO255" s="1009"/>
      <c r="AP255" s="1009"/>
      <c r="AQ255" s="1009"/>
      <c r="AR255" s="1009"/>
      <c r="AS255" s="1009"/>
      <c r="AT255" s="1009"/>
      <c r="AU255" s="1009"/>
      <c r="AV255" s="1009"/>
      <c r="AW255" s="1009"/>
      <c r="AX255" s="1009"/>
      <c r="AY255" s="1009"/>
      <c r="AZ255" s="1009"/>
      <c r="BA255" s="1009"/>
      <c r="BB255" s="1009"/>
      <c r="BC255" s="1009"/>
      <c r="BD255" s="1009"/>
      <c r="BE255" s="1009"/>
      <c r="BF255" s="1009"/>
      <c r="BG255" s="1009"/>
      <c r="BH255" s="1009"/>
      <c r="BI255" s="1009"/>
      <c r="BJ255" s="1009"/>
      <c r="BK255" s="1009"/>
      <c r="BL255" s="1009"/>
      <c r="BM255" s="1009"/>
      <c r="BN255" s="1009"/>
      <c r="BO255" s="1009"/>
      <c r="BP255" s="1009"/>
      <c r="BQ255" s="1009"/>
      <c r="BR255" s="1009"/>
      <c r="BS255" s="1009"/>
      <c r="BT255" s="1009"/>
      <c r="BU255" s="1009"/>
      <c r="BV255" s="1009"/>
      <c r="BW255" s="1009"/>
      <c r="BX255" s="1009"/>
      <c r="BY255" s="1009"/>
      <c r="BZ255" s="1009"/>
      <c r="CA255" s="1009"/>
      <c r="CB255" s="1009"/>
      <c r="CC255" s="1009"/>
      <c r="CD255" s="1009"/>
      <c r="CE255" s="1009"/>
      <c r="CF255" s="1009"/>
      <c r="CG255" s="1009"/>
      <c r="CH255" s="1009"/>
      <c r="CI255" s="1009"/>
      <c r="CJ255" s="1009"/>
      <c r="CK255" s="1009"/>
      <c r="CL255" s="1009"/>
    </row>
    <row r="256" spans="1:90" s="959" customFormat="1">
      <c r="A256" s="928"/>
      <c r="D256" s="1025"/>
      <c r="E256" s="1025"/>
      <c r="F256" s="1025"/>
      <c r="G256" s="1025"/>
      <c r="P256" s="1009"/>
      <c r="Q256" s="1009"/>
      <c r="R256" s="1009"/>
      <c r="S256" s="1009"/>
      <c r="T256" s="1009"/>
      <c r="U256" s="1009"/>
      <c r="V256" s="1009"/>
      <c r="W256" s="1009"/>
      <c r="X256" s="1009"/>
      <c r="Y256" s="1009"/>
      <c r="Z256" s="1009"/>
      <c r="AA256" s="1009"/>
      <c r="AB256" s="1009"/>
      <c r="AC256" s="1009"/>
      <c r="AD256" s="1009"/>
      <c r="AE256" s="1009"/>
      <c r="AF256" s="1009"/>
      <c r="AG256" s="1009"/>
      <c r="AH256" s="1009"/>
      <c r="AI256" s="1009"/>
      <c r="AJ256" s="1009"/>
      <c r="AK256" s="1009"/>
      <c r="AL256" s="1009"/>
      <c r="AM256" s="1009"/>
      <c r="AN256" s="1009"/>
      <c r="AO256" s="1009"/>
      <c r="AP256" s="1009"/>
      <c r="AQ256" s="1009"/>
      <c r="AR256" s="1009"/>
      <c r="AS256" s="1009"/>
      <c r="AT256" s="1009"/>
      <c r="AU256" s="1009"/>
      <c r="AV256" s="1009"/>
      <c r="AW256" s="1009"/>
      <c r="AX256" s="1009"/>
      <c r="AY256" s="1009"/>
      <c r="AZ256" s="1009"/>
      <c r="BA256" s="1009"/>
      <c r="BB256" s="1009"/>
      <c r="BC256" s="1009"/>
      <c r="BD256" s="1009"/>
      <c r="BE256" s="1009"/>
      <c r="BF256" s="1009"/>
      <c r="BG256" s="1009"/>
      <c r="BH256" s="1009"/>
      <c r="BI256" s="1009"/>
      <c r="BJ256" s="1009"/>
      <c r="BK256" s="1009"/>
      <c r="BL256" s="1009"/>
      <c r="BM256" s="1009"/>
      <c r="BN256" s="1009"/>
      <c r="BO256" s="1009"/>
      <c r="BP256" s="1009"/>
      <c r="BQ256" s="1009"/>
      <c r="BR256" s="1009"/>
      <c r="BS256" s="1009"/>
      <c r="BT256" s="1009"/>
      <c r="BU256" s="1009"/>
      <c r="BV256" s="1009"/>
      <c r="BW256" s="1009"/>
      <c r="BX256" s="1009"/>
      <c r="BY256" s="1009"/>
      <c r="BZ256" s="1009"/>
      <c r="CA256" s="1009"/>
      <c r="CB256" s="1009"/>
      <c r="CC256" s="1009"/>
      <c r="CD256" s="1009"/>
      <c r="CE256" s="1009"/>
      <c r="CF256" s="1009"/>
      <c r="CG256" s="1009"/>
      <c r="CH256" s="1009"/>
      <c r="CI256" s="1009"/>
      <c r="CJ256" s="1009"/>
      <c r="CK256" s="1009"/>
      <c r="CL256" s="1009"/>
    </row>
    <row r="257" spans="1:90" s="959" customFormat="1">
      <c r="A257" s="928"/>
      <c r="D257" s="1025"/>
      <c r="E257" s="1025"/>
      <c r="F257" s="1025"/>
      <c r="G257" s="1025"/>
      <c r="P257" s="1009"/>
      <c r="Q257" s="1009"/>
      <c r="R257" s="1009"/>
      <c r="S257" s="1009"/>
      <c r="T257" s="1009"/>
      <c r="U257" s="1009"/>
      <c r="V257" s="1009"/>
      <c r="W257" s="1009"/>
      <c r="X257" s="1009"/>
      <c r="Y257" s="1009"/>
      <c r="Z257" s="1009"/>
      <c r="AA257" s="1009"/>
      <c r="AB257" s="1009"/>
      <c r="AC257" s="1009"/>
      <c r="AD257" s="1009"/>
      <c r="AE257" s="1009"/>
      <c r="AF257" s="1009"/>
      <c r="AG257" s="1009"/>
      <c r="AH257" s="1009"/>
      <c r="AI257" s="1009"/>
      <c r="AJ257" s="1009"/>
      <c r="AK257" s="1009"/>
      <c r="AL257" s="1009"/>
      <c r="AM257" s="1009"/>
      <c r="AN257" s="1009"/>
      <c r="AO257" s="1009"/>
      <c r="AP257" s="1009"/>
      <c r="AQ257" s="1009"/>
      <c r="AR257" s="1009"/>
      <c r="AS257" s="1009"/>
      <c r="AT257" s="1009"/>
      <c r="AU257" s="1009"/>
      <c r="AV257" s="1009"/>
      <c r="AW257" s="1009"/>
      <c r="AX257" s="1009"/>
      <c r="AY257" s="1009"/>
      <c r="AZ257" s="1009"/>
      <c r="BA257" s="1009"/>
      <c r="BB257" s="1009"/>
      <c r="BC257" s="1009"/>
      <c r="BD257" s="1009"/>
      <c r="BE257" s="1009"/>
      <c r="BF257" s="1009"/>
      <c r="BG257" s="1009"/>
      <c r="BH257" s="1009"/>
      <c r="BI257" s="1009"/>
      <c r="BJ257" s="1009"/>
      <c r="BK257" s="1009"/>
      <c r="BL257" s="1009"/>
      <c r="BM257" s="1009"/>
      <c r="BN257" s="1009"/>
      <c r="BO257" s="1009"/>
      <c r="BP257" s="1009"/>
      <c r="BQ257" s="1009"/>
      <c r="BR257" s="1009"/>
      <c r="BS257" s="1009"/>
      <c r="BT257" s="1009"/>
      <c r="BU257" s="1009"/>
      <c r="BV257" s="1009"/>
      <c r="BW257" s="1009"/>
      <c r="BX257" s="1009"/>
      <c r="BY257" s="1009"/>
      <c r="BZ257" s="1009"/>
      <c r="CA257" s="1009"/>
      <c r="CB257" s="1009"/>
      <c r="CC257" s="1009"/>
      <c r="CD257" s="1009"/>
      <c r="CE257" s="1009"/>
      <c r="CF257" s="1009"/>
      <c r="CG257" s="1009"/>
      <c r="CH257" s="1009"/>
      <c r="CI257" s="1009"/>
      <c r="CJ257" s="1009"/>
      <c r="CK257" s="1009"/>
      <c r="CL257" s="1009"/>
    </row>
    <row r="258" spans="1:90" s="959" customFormat="1">
      <c r="A258" s="928"/>
      <c r="D258" s="1025"/>
      <c r="E258" s="1025"/>
      <c r="F258" s="1025"/>
      <c r="G258" s="1025"/>
      <c r="P258" s="1009"/>
      <c r="Q258" s="1009"/>
      <c r="R258" s="1009"/>
      <c r="S258" s="1009"/>
      <c r="T258" s="1009"/>
      <c r="U258" s="1009"/>
      <c r="V258" s="1009"/>
      <c r="W258" s="1009"/>
      <c r="X258" s="1009"/>
      <c r="Y258" s="1009"/>
      <c r="Z258" s="1009"/>
      <c r="AA258" s="1009"/>
      <c r="AB258" s="1009"/>
      <c r="AC258" s="1009"/>
      <c r="AD258" s="1009"/>
      <c r="AE258" s="1009"/>
      <c r="AF258" s="1009"/>
      <c r="AG258" s="1009"/>
      <c r="AH258" s="1009"/>
      <c r="AI258" s="1009"/>
      <c r="AJ258" s="1009"/>
      <c r="AK258" s="1009"/>
      <c r="AL258" s="1009"/>
      <c r="AM258" s="1009"/>
      <c r="AN258" s="1009"/>
      <c r="AO258" s="1009"/>
      <c r="AP258" s="1009"/>
      <c r="AQ258" s="1009"/>
      <c r="AR258" s="1009"/>
      <c r="AS258" s="1009"/>
      <c r="AT258" s="1009"/>
      <c r="AU258" s="1009"/>
      <c r="AV258" s="1009"/>
      <c r="AW258" s="1009"/>
      <c r="AX258" s="1009"/>
      <c r="AY258" s="1009"/>
      <c r="AZ258" s="1009"/>
      <c r="BA258" s="1009"/>
      <c r="BB258" s="1009"/>
      <c r="BC258" s="1009"/>
      <c r="BD258" s="1009"/>
      <c r="BE258" s="1009"/>
      <c r="BF258" s="1009"/>
      <c r="BG258" s="1009"/>
      <c r="BH258" s="1009"/>
      <c r="BI258" s="1009"/>
      <c r="BJ258" s="1009"/>
      <c r="BK258" s="1009"/>
      <c r="BL258" s="1009"/>
      <c r="BM258" s="1009"/>
      <c r="BN258" s="1009"/>
      <c r="BO258" s="1009"/>
      <c r="BP258" s="1009"/>
      <c r="BQ258" s="1009"/>
      <c r="BR258" s="1009"/>
      <c r="BS258" s="1009"/>
      <c r="BT258" s="1009"/>
      <c r="BU258" s="1009"/>
      <c r="BV258" s="1009"/>
      <c r="BW258" s="1009"/>
      <c r="BX258" s="1009"/>
      <c r="BY258" s="1009"/>
      <c r="BZ258" s="1009"/>
      <c r="CA258" s="1009"/>
      <c r="CB258" s="1009"/>
      <c r="CC258" s="1009"/>
      <c r="CD258" s="1009"/>
      <c r="CE258" s="1009"/>
      <c r="CF258" s="1009"/>
      <c r="CG258" s="1009"/>
      <c r="CH258" s="1009"/>
      <c r="CI258" s="1009"/>
      <c r="CJ258" s="1009"/>
      <c r="CK258" s="1009"/>
      <c r="CL258" s="1009"/>
    </row>
    <row r="259" spans="1:90" s="959" customFormat="1">
      <c r="A259" s="928"/>
      <c r="D259" s="1025"/>
      <c r="E259" s="1025"/>
      <c r="F259" s="1025"/>
      <c r="G259" s="1025"/>
      <c r="P259" s="1009"/>
      <c r="Q259" s="1009"/>
      <c r="R259" s="1009"/>
      <c r="S259" s="1009"/>
      <c r="T259" s="1009"/>
      <c r="U259" s="1009"/>
      <c r="V259" s="1009"/>
      <c r="W259" s="1009"/>
      <c r="X259" s="1009"/>
      <c r="Y259" s="1009"/>
      <c r="Z259" s="1009"/>
      <c r="AA259" s="1009"/>
      <c r="AB259" s="1009"/>
      <c r="AC259" s="1009"/>
      <c r="AD259" s="1009"/>
      <c r="AE259" s="1009"/>
      <c r="AF259" s="1009"/>
      <c r="AG259" s="1009"/>
      <c r="AH259" s="1009"/>
      <c r="AI259" s="1009"/>
      <c r="AJ259" s="1009"/>
      <c r="AK259" s="1009"/>
      <c r="AL259" s="1009"/>
      <c r="AM259" s="1009"/>
      <c r="AN259" s="1009"/>
      <c r="AO259" s="1009"/>
      <c r="AP259" s="1009"/>
      <c r="AQ259" s="1009"/>
      <c r="AR259" s="1009"/>
      <c r="AS259" s="1009"/>
      <c r="AT259" s="1009"/>
      <c r="AU259" s="1009"/>
      <c r="AV259" s="1009"/>
      <c r="AW259" s="1009"/>
      <c r="AX259" s="1009"/>
      <c r="AY259" s="1009"/>
      <c r="AZ259" s="1009"/>
      <c r="BA259" s="1009"/>
      <c r="BB259" s="1009"/>
      <c r="BC259" s="1009"/>
      <c r="BD259" s="1009"/>
      <c r="BE259" s="1009"/>
      <c r="BF259" s="1009"/>
      <c r="BG259" s="1009"/>
      <c r="BH259" s="1009"/>
      <c r="BI259" s="1009"/>
      <c r="BJ259" s="1009"/>
      <c r="BK259" s="1009"/>
      <c r="BL259" s="1009"/>
      <c r="BM259" s="1009"/>
      <c r="BN259" s="1009"/>
      <c r="BO259" s="1009"/>
      <c r="BP259" s="1009"/>
      <c r="BQ259" s="1009"/>
      <c r="BR259" s="1009"/>
      <c r="BS259" s="1009"/>
      <c r="BT259" s="1009"/>
      <c r="BU259" s="1009"/>
      <c r="BV259" s="1009"/>
      <c r="BW259" s="1009"/>
      <c r="BX259" s="1009"/>
      <c r="BY259" s="1009"/>
      <c r="BZ259" s="1009"/>
      <c r="CA259" s="1009"/>
      <c r="CB259" s="1009"/>
      <c r="CC259" s="1009"/>
      <c r="CD259" s="1009"/>
      <c r="CE259" s="1009"/>
      <c r="CF259" s="1009"/>
      <c r="CG259" s="1009"/>
      <c r="CH259" s="1009"/>
      <c r="CI259" s="1009"/>
      <c r="CJ259" s="1009"/>
      <c r="CK259" s="1009"/>
      <c r="CL259" s="1009"/>
    </row>
    <row r="260" spans="1:90" s="959" customFormat="1">
      <c r="A260" s="928"/>
      <c r="D260" s="1025"/>
      <c r="E260" s="1025"/>
      <c r="F260" s="1025"/>
      <c r="G260" s="1025"/>
      <c r="P260" s="1009"/>
      <c r="Q260" s="1009"/>
      <c r="R260" s="1009"/>
      <c r="S260" s="1009"/>
      <c r="T260" s="1009"/>
      <c r="U260" s="1009"/>
      <c r="V260" s="1009"/>
      <c r="W260" s="1009"/>
      <c r="X260" s="1009"/>
      <c r="Y260" s="1009"/>
      <c r="Z260" s="1009"/>
      <c r="AA260" s="1009"/>
      <c r="AB260" s="1009"/>
      <c r="AC260" s="1009"/>
      <c r="AD260" s="1009"/>
      <c r="AE260" s="1009"/>
      <c r="AF260" s="1009"/>
      <c r="AG260" s="1009"/>
      <c r="AH260" s="1009"/>
      <c r="AI260" s="1009"/>
      <c r="AJ260" s="1009"/>
      <c r="AK260" s="1009"/>
      <c r="AL260" s="1009"/>
      <c r="AM260" s="1009"/>
      <c r="AN260" s="1009"/>
      <c r="AO260" s="1009"/>
      <c r="AP260" s="1009"/>
      <c r="AQ260" s="1009"/>
      <c r="AR260" s="1009"/>
      <c r="AS260" s="1009"/>
      <c r="AT260" s="1009"/>
      <c r="AU260" s="1009"/>
      <c r="AV260" s="1009"/>
      <c r="AW260" s="1009"/>
      <c r="AX260" s="1009"/>
      <c r="AY260" s="1009"/>
      <c r="AZ260" s="1009"/>
      <c r="BA260" s="1009"/>
      <c r="BB260" s="1009"/>
      <c r="BC260" s="1009"/>
      <c r="BD260" s="1009"/>
      <c r="BE260" s="1009"/>
      <c r="BF260" s="1009"/>
      <c r="BG260" s="1009"/>
      <c r="BH260" s="1009"/>
      <c r="BI260" s="1009"/>
      <c r="BJ260" s="1009"/>
      <c r="BK260" s="1009"/>
      <c r="BL260" s="1009"/>
      <c r="BM260" s="1009"/>
      <c r="BN260" s="1009"/>
      <c r="BO260" s="1009"/>
      <c r="BP260" s="1009"/>
      <c r="BQ260" s="1009"/>
      <c r="BR260" s="1009"/>
      <c r="BS260" s="1009"/>
      <c r="BT260" s="1009"/>
      <c r="BU260" s="1009"/>
      <c r="BV260" s="1009"/>
      <c r="BW260" s="1009"/>
      <c r="BX260" s="1009"/>
      <c r="BY260" s="1009"/>
      <c r="BZ260" s="1009"/>
      <c r="CA260" s="1009"/>
      <c r="CB260" s="1009"/>
      <c r="CC260" s="1009"/>
      <c r="CD260" s="1009"/>
      <c r="CE260" s="1009"/>
      <c r="CF260" s="1009"/>
      <c r="CG260" s="1009"/>
      <c r="CH260" s="1009"/>
      <c r="CI260" s="1009"/>
      <c r="CJ260" s="1009"/>
      <c r="CK260" s="1009"/>
      <c r="CL260" s="1009"/>
    </row>
    <row r="261" spans="1:90" s="959" customFormat="1">
      <c r="A261" s="928"/>
      <c r="D261" s="1025"/>
      <c r="E261" s="1025"/>
      <c r="F261" s="1025"/>
      <c r="G261" s="1025"/>
      <c r="P261" s="1009"/>
      <c r="Q261" s="1009"/>
      <c r="R261" s="1009"/>
      <c r="S261" s="1009"/>
      <c r="T261" s="1009"/>
      <c r="U261" s="1009"/>
      <c r="V261" s="1009"/>
      <c r="W261" s="1009"/>
      <c r="X261" s="1009"/>
      <c r="Y261" s="1009"/>
      <c r="Z261" s="1009"/>
      <c r="AA261" s="1009"/>
      <c r="AB261" s="1009"/>
      <c r="AC261" s="1009"/>
      <c r="AD261" s="1009"/>
      <c r="AE261" s="1009"/>
      <c r="AF261" s="1009"/>
      <c r="AG261" s="1009"/>
      <c r="AH261" s="1009"/>
      <c r="AI261" s="1009"/>
      <c r="AJ261" s="1009"/>
      <c r="AK261" s="1009"/>
      <c r="AL261" s="1009"/>
      <c r="AM261" s="1009"/>
      <c r="AN261" s="1009"/>
      <c r="AO261" s="1009"/>
      <c r="AP261" s="1009"/>
      <c r="AQ261" s="1009"/>
      <c r="AR261" s="1009"/>
      <c r="AS261" s="1009"/>
      <c r="AT261" s="1009"/>
      <c r="AU261" s="1009"/>
      <c r="AV261" s="1009"/>
      <c r="AW261" s="1009"/>
      <c r="AX261" s="1009"/>
      <c r="AY261" s="1009"/>
      <c r="AZ261" s="1009"/>
      <c r="BA261" s="1009"/>
      <c r="BB261" s="1009"/>
      <c r="BC261" s="1009"/>
      <c r="BD261" s="1009"/>
      <c r="BE261" s="1009"/>
      <c r="BF261" s="1009"/>
      <c r="BG261" s="1009"/>
      <c r="BH261" s="1009"/>
      <c r="BI261" s="1009"/>
      <c r="BJ261" s="1009"/>
      <c r="BK261" s="1009"/>
      <c r="BL261" s="1009"/>
      <c r="BM261" s="1009"/>
      <c r="BN261" s="1009"/>
      <c r="BO261" s="1009"/>
      <c r="BP261" s="1009"/>
      <c r="BQ261" s="1009"/>
      <c r="BR261" s="1009"/>
      <c r="BS261" s="1009"/>
      <c r="BT261" s="1009"/>
      <c r="BU261" s="1009"/>
      <c r="BV261" s="1009"/>
      <c r="BW261" s="1009"/>
      <c r="BX261" s="1009"/>
      <c r="BY261" s="1009"/>
      <c r="BZ261" s="1009"/>
      <c r="CA261" s="1009"/>
      <c r="CB261" s="1009"/>
      <c r="CC261" s="1009"/>
      <c r="CD261" s="1009"/>
      <c r="CE261" s="1009"/>
      <c r="CF261" s="1009"/>
      <c r="CG261" s="1009"/>
      <c r="CH261" s="1009"/>
      <c r="CI261" s="1009"/>
      <c r="CJ261" s="1009"/>
      <c r="CK261" s="1009"/>
      <c r="CL261" s="1009"/>
    </row>
    <row r="262" spans="1:90" s="959" customFormat="1">
      <c r="A262" s="928"/>
      <c r="D262" s="1025"/>
      <c r="E262" s="1025"/>
      <c r="F262" s="1025"/>
      <c r="G262" s="1025"/>
      <c r="P262" s="1009"/>
      <c r="Q262" s="1009"/>
      <c r="R262" s="1009"/>
      <c r="S262" s="1009"/>
      <c r="T262" s="1009"/>
      <c r="U262" s="1009"/>
      <c r="V262" s="1009"/>
      <c r="W262" s="1009"/>
      <c r="X262" s="1009"/>
      <c r="Y262" s="1009"/>
      <c r="Z262" s="1009"/>
      <c r="AA262" s="1009"/>
      <c r="AB262" s="1009"/>
      <c r="AC262" s="1009"/>
      <c r="AD262" s="1009"/>
      <c r="AE262" s="1009"/>
      <c r="AF262" s="1009"/>
      <c r="AG262" s="1009"/>
      <c r="AH262" s="1009"/>
      <c r="AI262" s="1009"/>
      <c r="AJ262" s="1009"/>
      <c r="AK262" s="1009"/>
      <c r="AL262" s="1009"/>
      <c r="AM262" s="1009"/>
      <c r="AN262" s="1009"/>
      <c r="AO262" s="1009"/>
      <c r="AP262" s="1009"/>
      <c r="AQ262" s="1009"/>
      <c r="AR262" s="1009"/>
      <c r="AS262" s="1009"/>
      <c r="AT262" s="1009"/>
      <c r="AU262" s="1009"/>
      <c r="AV262" s="1009"/>
      <c r="AW262" s="1009"/>
      <c r="AX262" s="1009"/>
      <c r="AY262" s="1009"/>
      <c r="AZ262" s="1009"/>
      <c r="BA262" s="1009"/>
      <c r="BB262" s="1009"/>
      <c r="BC262" s="1009"/>
      <c r="BD262" s="1009"/>
      <c r="BE262" s="1009"/>
      <c r="BF262" s="1009"/>
      <c r="BG262" s="1009"/>
      <c r="BH262" s="1009"/>
      <c r="BI262" s="1009"/>
      <c r="BJ262" s="1009"/>
      <c r="BK262" s="1009"/>
      <c r="BL262" s="1009"/>
      <c r="BM262" s="1009"/>
      <c r="BN262" s="1009"/>
      <c r="BO262" s="1009"/>
      <c r="BP262" s="1009"/>
      <c r="BQ262" s="1009"/>
      <c r="BR262" s="1009"/>
      <c r="BS262" s="1009"/>
      <c r="BT262" s="1009"/>
      <c r="BU262" s="1009"/>
      <c r="BV262" s="1009"/>
      <c r="BW262" s="1009"/>
      <c r="BX262" s="1009"/>
      <c r="BY262" s="1009"/>
      <c r="BZ262" s="1009"/>
      <c r="CA262" s="1009"/>
      <c r="CB262" s="1009"/>
      <c r="CC262" s="1009"/>
      <c r="CD262" s="1009"/>
      <c r="CE262" s="1009"/>
      <c r="CF262" s="1009"/>
      <c r="CG262" s="1009"/>
      <c r="CH262" s="1009"/>
      <c r="CI262" s="1009"/>
      <c r="CJ262" s="1009"/>
      <c r="CK262" s="1009"/>
      <c r="CL262" s="1009"/>
    </row>
    <row r="263" spans="1:90" s="959" customFormat="1">
      <c r="A263" s="928"/>
      <c r="D263" s="1025"/>
      <c r="E263" s="1025"/>
      <c r="F263" s="1025"/>
      <c r="G263" s="1025"/>
      <c r="P263" s="1009"/>
      <c r="Q263" s="1009"/>
      <c r="R263" s="1009"/>
      <c r="S263" s="1009"/>
      <c r="T263" s="1009"/>
      <c r="U263" s="1009"/>
      <c r="V263" s="1009"/>
      <c r="W263" s="1009"/>
      <c r="X263" s="1009"/>
      <c r="Y263" s="1009"/>
      <c r="Z263" s="1009"/>
      <c r="AA263" s="1009"/>
      <c r="AB263" s="1009"/>
      <c r="AC263" s="1009"/>
      <c r="AD263" s="1009"/>
      <c r="AE263" s="1009"/>
      <c r="AF263" s="1009"/>
      <c r="AG263" s="1009"/>
      <c r="AH263" s="1009"/>
      <c r="AI263" s="1009"/>
      <c r="AJ263" s="1009"/>
      <c r="AK263" s="1009"/>
      <c r="AL263" s="1009"/>
      <c r="AM263" s="1009"/>
      <c r="AN263" s="1009"/>
      <c r="AO263" s="1009"/>
      <c r="AP263" s="1009"/>
      <c r="AQ263" s="1009"/>
      <c r="AR263" s="1009"/>
      <c r="AS263" s="1009"/>
      <c r="AT263" s="1009"/>
      <c r="AU263" s="1009"/>
      <c r="AV263" s="1009"/>
      <c r="AW263" s="1009"/>
      <c r="AX263" s="1009"/>
      <c r="AY263" s="1009"/>
      <c r="AZ263" s="1009"/>
      <c r="BA263" s="1009"/>
      <c r="BB263" s="1009"/>
      <c r="BC263" s="1009"/>
      <c r="BD263" s="1009"/>
      <c r="BE263" s="1009"/>
      <c r="BF263" s="1009"/>
      <c r="BG263" s="1009"/>
      <c r="BH263" s="1009"/>
      <c r="BI263" s="1009"/>
      <c r="BJ263" s="1009"/>
      <c r="BK263" s="1009"/>
      <c r="BL263" s="1009"/>
      <c r="BM263" s="1009"/>
      <c r="BN263" s="1009"/>
      <c r="BO263" s="1009"/>
      <c r="BP263" s="1009"/>
      <c r="BQ263" s="1009"/>
      <c r="BR263" s="1009"/>
      <c r="BS263" s="1009"/>
      <c r="BT263" s="1009"/>
      <c r="BU263" s="1009"/>
      <c r="BV263" s="1009"/>
      <c r="BW263" s="1009"/>
      <c r="BX263" s="1009"/>
      <c r="BY263" s="1009"/>
      <c r="BZ263" s="1009"/>
      <c r="CA263" s="1009"/>
      <c r="CB263" s="1009"/>
      <c r="CC263" s="1009"/>
      <c r="CD263" s="1009"/>
      <c r="CE263" s="1009"/>
      <c r="CF263" s="1009"/>
      <c r="CG263" s="1009"/>
      <c r="CH263" s="1009"/>
      <c r="CI263" s="1009"/>
      <c r="CJ263" s="1009"/>
      <c r="CK263" s="1009"/>
      <c r="CL263" s="1009"/>
    </row>
    <row r="264" spans="1:90" s="959" customFormat="1">
      <c r="A264" s="928"/>
      <c r="D264" s="1025"/>
      <c r="E264" s="1025"/>
      <c r="F264" s="1025"/>
      <c r="G264" s="1025"/>
      <c r="P264" s="1009"/>
      <c r="Q264" s="1009"/>
      <c r="R264" s="1009"/>
      <c r="S264" s="1009"/>
      <c r="T264" s="1009"/>
      <c r="U264" s="1009"/>
      <c r="V264" s="1009"/>
      <c r="W264" s="1009"/>
      <c r="X264" s="1009"/>
      <c r="Y264" s="1009"/>
      <c r="Z264" s="1009"/>
      <c r="AA264" s="1009"/>
      <c r="AB264" s="1009"/>
      <c r="AC264" s="1009"/>
      <c r="AD264" s="1009"/>
      <c r="AE264" s="1009"/>
      <c r="AF264" s="1009"/>
      <c r="AG264" s="1009"/>
      <c r="AH264" s="1009"/>
      <c r="AI264" s="1009"/>
      <c r="AJ264" s="1009"/>
      <c r="AK264" s="1009"/>
      <c r="AL264" s="1009"/>
      <c r="AM264" s="1009"/>
      <c r="AN264" s="1009"/>
      <c r="AO264" s="1009"/>
      <c r="AP264" s="1009"/>
      <c r="AQ264" s="1009"/>
      <c r="AR264" s="1009"/>
      <c r="AS264" s="1009"/>
      <c r="AT264" s="1009"/>
      <c r="AU264" s="1009"/>
      <c r="AV264" s="1009"/>
      <c r="AW264" s="1009"/>
      <c r="AX264" s="1009"/>
      <c r="AY264" s="1009"/>
      <c r="AZ264" s="1009"/>
      <c r="BA264" s="1009"/>
      <c r="BB264" s="1009"/>
      <c r="BC264" s="1009"/>
      <c r="BD264" s="1009"/>
      <c r="BE264" s="1009"/>
      <c r="BF264" s="1009"/>
      <c r="BG264" s="1009"/>
      <c r="BH264" s="1009"/>
      <c r="BI264" s="1009"/>
      <c r="BJ264" s="1009"/>
      <c r="BK264" s="1009"/>
      <c r="BL264" s="1009"/>
      <c r="BM264" s="1009"/>
      <c r="BN264" s="1009"/>
      <c r="BO264" s="1009"/>
      <c r="BP264" s="1009"/>
      <c r="BQ264" s="1009"/>
      <c r="BR264" s="1009"/>
      <c r="BS264" s="1009"/>
      <c r="BT264" s="1009"/>
      <c r="BU264" s="1009"/>
      <c r="BV264" s="1009"/>
      <c r="BW264" s="1009"/>
      <c r="BX264" s="1009"/>
      <c r="BY264" s="1009"/>
      <c r="BZ264" s="1009"/>
      <c r="CA264" s="1009"/>
      <c r="CB264" s="1009"/>
      <c r="CC264" s="1009"/>
      <c r="CD264" s="1009"/>
      <c r="CE264" s="1009"/>
      <c r="CF264" s="1009"/>
      <c r="CG264" s="1009"/>
      <c r="CH264" s="1009"/>
      <c r="CI264" s="1009"/>
      <c r="CJ264" s="1009"/>
      <c r="CK264" s="1009"/>
      <c r="CL264" s="1009"/>
    </row>
    <row r="265" spans="1:90" s="959" customFormat="1">
      <c r="A265" s="928"/>
      <c r="D265" s="1025"/>
      <c r="E265" s="1025"/>
      <c r="F265" s="1025"/>
      <c r="G265" s="1025"/>
      <c r="P265" s="1009"/>
      <c r="Q265" s="1009"/>
      <c r="R265" s="1009"/>
      <c r="S265" s="1009"/>
      <c r="T265" s="1009"/>
      <c r="U265" s="1009"/>
      <c r="V265" s="1009"/>
      <c r="W265" s="1009"/>
      <c r="X265" s="1009"/>
      <c r="Y265" s="1009"/>
      <c r="Z265" s="1009"/>
      <c r="AA265" s="1009"/>
      <c r="AB265" s="1009"/>
      <c r="AC265" s="1009"/>
      <c r="AD265" s="1009"/>
      <c r="AE265" s="1009"/>
      <c r="AF265" s="1009"/>
      <c r="AG265" s="1009"/>
      <c r="AH265" s="1009"/>
      <c r="AI265" s="1009"/>
      <c r="AJ265" s="1009"/>
      <c r="AK265" s="1009"/>
      <c r="AL265" s="1009"/>
      <c r="AM265" s="1009"/>
      <c r="AN265" s="1009"/>
      <c r="AO265" s="1009"/>
      <c r="AP265" s="1009"/>
      <c r="AQ265" s="1009"/>
      <c r="AR265" s="1009"/>
      <c r="AS265" s="1009"/>
      <c r="AT265" s="1009"/>
      <c r="AU265" s="1009"/>
      <c r="AV265" s="1009"/>
      <c r="AW265" s="1009"/>
      <c r="AX265" s="1009"/>
      <c r="AY265" s="1009"/>
      <c r="AZ265" s="1009"/>
      <c r="BA265" s="1009"/>
      <c r="BB265" s="1009"/>
      <c r="BC265" s="1009"/>
      <c r="BD265" s="1009"/>
      <c r="BE265" s="1009"/>
      <c r="BF265" s="1009"/>
      <c r="BG265" s="1009"/>
      <c r="BH265" s="1009"/>
      <c r="BI265" s="1009"/>
      <c r="BJ265" s="1009"/>
      <c r="BK265" s="1009"/>
      <c r="BL265" s="1009"/>
      <c r="BM265" s="1009"/>
      <c r="BN265" s="1009"/>
      <c r="BO265" s="1009"/>
      <c r="BP265" s="1009"/>
      <c r="BQ265" s="1009"/>
      <c r="BR265" s="1009"/>
      <c r="BS265" s="1009"/>
      <c r="BT265" s="1009"/>
      <c r="BU265" s="1009"/>
      <c r="BV265" s="1009"/>
      <c r="BW265" s="1009"/>
      <c r="BX265" s="1009"/>
      <c r="BY265" s="1009"/>
      <c r="BZ265" s="1009"/>
      <c r="CA265" s="1009"/>
      <c r="CB265" s="1009"/>
      <c r="CC265" s="1009"/>
      <c r="CD265" s="1009"/>
      <c r="CE265" s="1009"/>
      <c r="CF265" s="1009"/>
      <c r="CG265" s="1009"/>
      <c r="CH265" s="1009"/>
      <c r="CI265" s="1009"/>
      <c r="CJ265" s="1009"/>
      <c r="CK265" s="1009"/>
      <c r="CL265" s="1009"/>
    </row>
    <row r="266" spans="1:90" s="959" customFormat="1">
      <c r="A266" s="928"/>
      <c r="D266" s="1025"/>
      <c r="E266" s="1025"/>
      <c r="F266" s="1025"/>
      <c r="G266" s="1025"/>
      <c r="P266" s="1009"/>
      <c r="Q266" s="1009"/>
      <c r="R266" s="1009"/>
      <c r="S266" s="1009"/>
      <c r="T266" s="1009"/>
      <c r="U266" s="1009"/>
      <c r="V266" s="1009"/>
      <c r="W266" s="1009"/>
      <c r="X266" s="1009"/>
      <c r="Y266" s="1009"/>
      <c r="Z266" s="1009"/>
      <c r="AA266" s="1009"/>
      <c r="AB266" s="1009"/>
      <c r="AC266" s="1009"/>
      <c r="AD266" s="1009"/>
      <c r="AE266" s="1009"/>
      <c r="AF266" s="1009"/>
      <c r="AG266" s="1009"/>
      <c r="AH266" s="1009"/>
      <c r="AI266" s="1009"/>
      <c r="AJ266" s="1009"/>
      <c r="AK266" s="1009"/>
      <c r="AL266" s="1009"/>
      <c r="AM266" s="1009"/>
      <c r="AN266" s="1009"/>
      <c r="AO266" s="1009"/>
      <c r="AP266" s="1009"/>
      <c r="AQ266" s="1009"/>
      <c r="AR266" s="1009"/>
      <c r="AS266" s="1009"/>
      <c r="AT266" s="1009"/>
      <c r="AU266" s="1009"/>
      <c r="AV266" s="1009"/>
      <c r="AW266" s="1009"/>
      <c r="AX266" s="1009"/>
      <c r="AY266" s="1009"/>
      <c r="AZ266" s="1009"/>
      <c r="BA266" s="1009"/>
      <c r="BB266" s="1009"/>
      <c r="BC266" s="1009"/>
      <c r="BD266" s="1009"/>
      <c r="BE266" s="1009"/>
      <c r="BF266" s="1009"/>
      <c r="BG266" s="1009"/>
      <c r="BH266" s="1009"/>
      <c r="BI266" s="1009"/>
      <c r="BJ266" s="1009"/>
      <c r="BK266" s="1009"/>
      <c r="BL266" s="1009"/>
      <c r="BM266" s="1009"/>
      <c r="BN266" s="1009"/>
      <c r="BO266" s="1009"/>
      <c r="BP266" s="1009"/>
      <c r="BQ266" s="1009"/>
      <c r="BR266" s="1009"/>
      <c r="BS266" s="1009"/>
      <c r="BT266" s="1009"/>
      <c r="BU266" s="1009"/>
      <c r="BV266" s="1009"/>
      <c r="BW266" s="1009"/>
      <c r="BX266" s="1009"/>
      <c r="BY266" s="1009"/>
      <c r="BZ266" s="1009"/>
      <c r="CA266" s="1009"/>
      <c r="CB266" s="1009"/>
      <c r="CC266" s="1009"/>
      <c r="CD266" s="1009"/>
      <c r="CE266" s="1009"/>
      <c r="CF266" s="1009"/>
      <c r="CG266" s="1009"/>
      <c r="CH266" s="1009"/>
      <c r="CI266" s="1009"/>
      <c r="CJ266" s="1009"/>
      <c r="CK266" s="1009"/>
      <c r="CL266" s="1009"/>
    </row>
    <row r="267" spans="1:90" s="959" customFormat="1">
      <c r="A267" s="928"/>
      <c r="D267" s="1025"/>
      <c r="E267" s="1025"/>
      <c r="F267" s="1025"/>
      <c r="G267" s="1025"/>
      <c r="P267" s="1009"/>
      <c r="Q267" s="1009"/>
      <c r="R267" s="1009"/>
      <c r="S267" s="1009"/>
      <c r="T267" s="1009"/>
      <c r="U267" s="1009"/>
      <c r="V267" s="1009"/>
      <c r="W267" s="1009"/>
      <c r="X267" s="1009"/>
      <c r="Y267" s="1009"/>
      <c r="Z267" s="1009"/>
      <c r="AA267" s="1009"/>
      <c r="AB267" s="1009"/>
      <c r="AC267" s="1009"/>
      <c r="AD267" s="1009"/>
      <c r="AE267" s="1009"/>
      <c r="AF267" s="1009"/>
      <c r="AG267" s="1009"/>
      <c r="AH267" s="1009"/>
      <c r="AI267" s="1009"/>
      <c r="AJ267" s="1009"/>
      <c r="AK267" s="1009"/>
      <c r="AL267" s="1009"/>
      <c r="AM267" s="1009"/>
      <c r="AN267" s="1009"/>
      <c r="AO267" s="1009"/>
      <c r="AP267" s="1009"/>
      <c r="AQ267" s="1009"/>
      <c r="AR267" s="1009"/>
      <c r="AS267" s="1009"/>
      <c r="AT267" s="1009"/>
      <c r="AU267" s="1009"/>
      <c r="AV267" s="1009"/>
      <c r="AW267" s="1009"/>
      <c r="AX267" s="1009"/>
      <c r="AY267" s="1009"/>
      <c r="AZ267" s="1009"/>
      <c r="BA267" s="1009"/>
      <c r="BB267" s="1009"/>
      <c r="BC267" s="1009"/>
      <c r="BD267" s="1009"/>
      <c r="BE267" s="1009"/>
      <c r="BF267" s="1009"/>
      <c r="BG267" s="1009"/>
      <c r="BH267" s="1009"/>
      <c r="BI267" s="1009"/>
      <c r="BJ267" s="1009"/>
      <c r="BK267" s="1009"/>
      <c r="BL267" s="1009"/>
      <c r="BM267" s="1009"/>
      <c r="BN267" s="1009"/>
      <c r="BO267" s="1009"/>
      <c r="BP267" s="1009"/>
      <c r="BQ267" s="1009"/>
      <c r="BR267" s="1009"/>
      <c r="BS267" s="1009"/>
      <c r="BT267" s="1009"/>
      <c r="BU267" s="1009"/>
      <c r="BV267" s="1009"/>
      <c r="BW267" s="1009"/>
      <c r="BX267" s="1009"/>
      <c r="BY267" s="1009"/>
      <c r="BZ267" s="1009"/>
      <c r="CA267" s="1009"/>
      <c r="CB267" s="1009"/>
      <c r="CC267" s="1009"/>
      <c r="CD267" s="1009"/>
      <c r="CE267" s="1009"/>
      <c r="CF267" s="1009"/>
      <c r="CG267" s="1009"/>
      <c r="CH267" s="1009"/>
      <c r="CI267" s="1009"/>
      <c r="CJ267" s="1009"/>
      <c r="CK267" s="1009"/>
      <c r="CL267" s="1009"/>
    </row>
    <row r="268" spans="1:90" s="959" customFormat="1">
      <c r="A268" s="928"/>
      <c r="D268" s="1025"/>
      <c r="E268" s="1025"/>
      <c r="F268" s="1025"/>
      <c r="G268" s="1025"/>
      <c r="P268" s="1009"/>
      <c r="Q268" s="1009"/>
      <c r="R268" s="1009"/>
      <c r="S268" s="1009"/>
      <c r="T268" s="1009"/>
      <c r="U268" s="1009"/>
      <c r="V268" s="1009"/>
      <c r="W268" s="1009"/>
      <c r="X268" s="1009"/>
      <c r="Y268" s="1009"/>
      <c r="Z268" s="1009"/>
      <c r="AA268" s="1009"/>
      <c r="AB268" s="1009"/>
      <c r="AC268" s="1009"/>
      <c r="AD268" s="1009"/>
      <c r="AE268" s="1009"/>
      <c r="AF268" s="1009"/>
      <c r="AG268" s="1009"/>
      <c r="AH268" s="1009"/>
      <c r="AI268" s="1009"/>
      <c r="AJ268" s="1009"/>
      <c r="AK268" s="1009"/>
      <c r="AL268" s="1009"/>
      <c r="AM268" s="1009"/>
      <c r="AN268" s="1009"/>
      <c r="AO268" s="1009"/>
      <c r="AP268" s="1009"/>
      <c r="AQ268" s="1009"/>
      <c r="AR268" s="1009"/>
      <c r="AS268" s="1009"/>
      <c r="AT268" s="1009"/>
      <c r="AU268" s="1009"/>
      <c r="AV268" s="1009"/>
      <c r="AW268" s="1009"/>
      <c r="AX268" s="1009"/>
      <c r="AY268" s="1009"/>
      <c r="AZ268" s="1009"/>
      <c r="BA268" s="1009"/>
      <c r="BB268" s="1009"/>
      <c r="BC268" s="1009"/>
      <c r="BD268" s="1009"/>
      <c r="BE268" s="1009"/>
      <c r="BF268" s="1009"/>
      <c r="BG268" s="1009"/>
      <c r="BH268" s="1009"/>
      <c r="BI268" s="1009"/>
      <c r="BJ268" s="1009"/>
      <c r="BK268" s="1009"/>
      <c r="BL268" s="1009"/>
      <c r="BM268" s="1009"/>
      <c r="BN268" s="1009"/>
      <c r="BO268" s="1009"/>
      <c r="BP268" s="1009"/>
      <c r="BQ268" s="1009"/>
      <c r="BR268" s="1009"/>
      <c r="BS268" s="1009"/>
      <c r="BT268" s="1009"/>
      <c r="BU268" s="1009"/>
      <c r="BV268" s="1009"/>
      <c r="BW268" s="1009"/>
      <c r="BX268" s="1009"/>
      <c r="BY268" s="1009"/>
      <c r="BZ268" s="1009"/>
      <c r="CA268" s="1009"/>
      <c r="CB268" s="1009"/>
      <c r="CC268" s="1009"/>
      <c r="CD268" s="1009"/>
      <c r="CE268" s="1009"/>
      <c r="CF268" s="1009"/>
      <c r="CG268" s="1009"/>
      <c r="CH268" s="1009"/>
      <c r="CI268" s="1009"/>
      <c r="CJ268" s="1009"/>
      <c r="CK268" s="1009"/>
      <c r="CL268" s="1009"/>
    </row>
    <row r="269" spans="1:90" s="959" customFormat="1">
      <c r="A269" s="928"/>
      <c r="D269" s="1025"/>
      <c r="E269" s="1025"/>
      <c r="F269" s="1025"/>
      <c r="G269" s="1025"/>
      <c r="P269" s="1009"/>
      <c r="Q269" s="1009"/>
      <c r="R269" s="1009"/>
      <c r="S269" s="1009"/>
      <c r="T269" s="1009"/>
      <c r="U269" s="1009"/>
      <c r="V269" s="1009"/>
      <c r="W269" s="1009"/>
      <c r="X269" s="1009"/>
      <c r="Y269" s="1009"/>
      <c r="Z269" s="1009"/>
      <c r="AA269" s="1009"/>
      <c r="AB269" s="1009"/>
      <c r="AC269" s="1009"/>
      <c r="AD269" s="1009"/>
      <c r="AE269" s="1009"/>
      <c r="AF269" s="1009"/>
      <c r="AG269" s="1009"/>
      <c r="AH269" s="1009"/>
      <c r="AI269" s="1009"/>
      <c r="AJ269" s="1009"/>
      <c r="AK269" s="1009"/>
      <c r="AL269" s="1009"/>
      <c r="AM269" s="1009"/>
      <c r="AN269" s="1009"/>
      <c r="AO269" s="1009"/>
      <c r="AP269" s="1009"/>
      <c r="AQ269" s="1009"/>
      <c r="AR269" s="1009"/>
      <c r="AS269" s="1009"/>
      <c r="AT269" s="1009"/>
      <c r="AU269" s="1009"/>
      <c r="AV269" s="1009"/>
      <c r="AW269" s="1009"/>
      <c r="AX269" s="1009"/>
      <c r="AY269" s="1009"/>
      <c r="AZ269" s="1009"/>
      <c r="BA269" s="1009"/>
      <c r="BB269" s="1009"/>
      <c r="BC269" s="1009"/>
      <c r="BD269" s="1009"/>
      <c r="BE269" s="1009"/>
      <c r="BF269" s="1009"/>
      <c r="BG269" s="1009"/>
      <c r="BH269" s="1009"/>
      <c r="BI269" s="1009"/>
      <c r="BJ269" s="1009"/>
      <c r="BK269" s="1009"/>
      <c r="BL269" s="1009"/>
      <c r="BM269" s="1009"/>
      <c r="BN269" s="1009"/>
      <c r="BO269" s="1009"/>
      <c r="BP269" s="1009"/>
      <c r="BQ269" s="1009"/>
      <c r="BR269" s="1009"/>
      <c r="BS269" s="1009"/>
      <c r="BT269" s="1009"/>
      <c r="BU269" s="1009"/>
      <c r="BV269" s="1009"/>
      <c r="BW269" s="1009"/>
      <c r="BX269" s="1009"/>
      <c r="BY269" s="1009"/>
      <c r="BZ269" s="1009"/>
      <c r="CA269" s="1009"/>
      <c r="CB269" s="1009"/>
      <c r="CC269" s="1009"/>
      <c r="CD269" s="1009"/>
      <c r="CE269" s="1009"/>
      <c r="CF269" s="1009"/>
      <c r="CG269" s="1009"/>
      <c r="CH269" s="1009"/>
      <c r="CI269" s="1009"/>
      <c r="CJ269" s="1009"/>
      <c r="CK269" s="1009"/>
      <c r="CL269" s="1009"/>
    </row>
    <row r="270" spans="1:90" s="959" customFormat="1">
      <c r="A270" s="928"/>
      <c r="D270" s="1025"/>
      <c r="E270" s="1025"/>
      <c r="F270" s="1025"/>
      <c r="G270" s="1025"/>
      <c r="P270" s="1009"/>
      <c r="Q270" s="1009"/>
      <c r="R270" s="1009"/>
      <c r="S270" s="1009"/>
      <c r="T270" s="1009"/>
      <c r="U270" s="1009"/>
      <c r="V270" s="1009"/>
      <c r="W270" s="1009"/>
      <c r="X270" s="1009"/>
      <c r="Y270" s="1009"/>
      <c r="Z270" s="1009"/>
      <c r="AA270" s="1009"/>
      <c r="AB270" s="1009"/>
      <c r="AC270" s="1009"/>
      <c r="AD270" s="1009"/>
      <c r="AE270" s="1009"/>
      <c r="AF270" s="1009"/>
      <c r="AG270" s="1009"/>
      <c r="AH270" s="1009"/>
      <c r="AI270" s="1009"/>
      <c r="AJ270" s="1009"/>
      <c r="AK270" s="1009"/>
      <c r="AL270" s="1009"/>
      <c r="AM270" s="1009"/>
      <c r="AN270" s="1009"/>
      <c r="AO270" s="1009"/>
      <c r="AP270" s="1009"/>
      <c r="AQ270" s="1009"/>
      <c r="AR270" s="1009"/>
      <c r="AS270" s="1009"/>
      <c r="AT270" s="1009"/>
      <c r="AU270" s="1009"/>
      <c r="AV270" s="1009"/>
      <c r="AW270" s="1009"/>
      <c r="AX270" s="1009"/>
      <c r="AY270" s="1009"/>
      <c r="AZ270" s="1009"/>
      <c r="BA270" s="1009"/>
      <c r="BB270" s="1009"/>
      <c r="BC270" s="1009"/>
      <c r="BD270" s="1009"/>
      <c r="BE270" s="1009"/>
      <c r="BF270" s="1009"/>
      <c r="BG270" s="1009"/>
      <c r="BH270" s="1009"/>
      <c r="BI270" s="1009"/>
      <c r="BJ270" s="1009"/>
      <c r="BK270" s="1009"/>
      <c r="BL270" s="1009"/>
      <c r="BM270" s="1009"/>
      <c r="BN270" s="1009"/>
      <c r="BO270" s="1009"/>
      <c r="BP270" s="1009"/>
      <c r="BQ270" s="1009"/>
      <c r="BR270" s="1009"/>
      <c r="BS270" s="1009"/>
      <c r="BT270" s="1009"/>
      <c r="BU270" s="1009"/>
      <c r="BV270" s="1009"/>
      <c r="BW270" s="1009"/>
      <c r="BX270" s="1009"/>
      <c r="BY270" s="1009"/>
      <c r="BZ270" s="1009"/>
      <c r="CA270" s="1009"/>
      <c r="CB270" s="1009"/>
      <c r="CC270" s="1009"/>
      <c r="CD270" s="1009"/>
      <c r="CE270" s="1009"/>
      <c r="CF270" s="1009"/>
      <c r="CG270" s="1009"/>
      <c r="CH270" s="1009"/>
      <c r="CI270" s="1009"/>
      <c r="CJ270" s="1009"/>
      <c r="CK270" s="1009"/>
      <c r="CL270" s="1009"/>
    </row>
    <row r="271" spans="1:90" s="959" customFormat="1">
      <c r="A271" s="928"/>
      <c r="D271" s="1025"/>
      <c r="E271" s="1025"/>
      <c r="F271" s="1025"/>
      <c r="G271" s="1025"/>
      <c r="P271" s="1009"/>
      <c r="Q271" s="1009"/>
      <c r="R271" s="1009"/>
      <c r="S271" s="1009"/>
      <c r="T271" s="1009"/>
      <c r="U271" s="1009"/>
      <c r="V271" s="1009"/>
      <c r="W271" s="1009"/>
      <c r="X271" s="1009"/>
      <c r="Y271" s="1009"/>
      <c r="Z271" s="1009"/>
      <c r="AA271" s="1009"/>
      <c r="AB271" s="1009"/>
      <c r="AC271" s="1009"/>
      <c r="AD271" s="1009"/>
      <c r="AE271" s="1009"/>
      <c r="AF271" s="1009"/>
      <c r="AG271" s="1009"/>
      <c r="AH271" s="1009"/>
      <c r="AI271" s="1009"/>
      <c r="AJ271" s="1009"/>
      <c r="AK271" s="1009"/>
      <c r="AL271" s="1009"/>
      <c r="AM271" s="1009"/>
      <c r="AN271" s="1009"/>
      <c r="AO271" s="1009"/>
      <c r="AP271" s="1009"/>
      <c r="AQ271" s="1009"/>
      <c r="AR271" s="1009"/>
      <c r="AS271" s="1009"/>
      <c r="AT271" s="1009"/>
      <c r="AU271" s="1009"/>
      <c r="AV271" s="1009"/>
      <c r="AW271" s="1009"/>
      <c r="AX271" s="1009"/>
      <c r="AY271" s="1009"/>
      <c r="AZ271" s="1009"/>
      <c r="BA271" s="1009"/>
      <c r="BB271" s="1009"/>
      <c r="BC271" s="1009"/>
      <c r="BD271" s="1009"/>
      <c r="BE271" s="1009"/>
      <c r="BF271" s="1009"/>
      <c r="BG271" s="1009"/>
      <c r="BH271" s="1009"/>
      <c r="BI271" s="1009"/>
      <c r="BJ271" s="1009"/>
      <c r="BK271" s="1009"/>
      <c r="BL271" s="1009"/>
      <c r="BM271" s="1009"/>
      <c r="BN271" s="1009"/>
      <c r="BO271" s="1009"/>
      <c r="BP271" s="1009"/>
      <c r="BQ271" s="1009"/>
      <c r="BR271" s="1009"/>
      <c r="BS271" s="1009"/>
      <c r="BT271" s="1009"/>
      <c r="BU271" s="1009"/>
      <c r="BV271" s="1009"/>
      <c r="BW271" s="1009"/>
      <c r="BX271" s="1009"/>
      <c r="BY271" s="1009"/>
      <c r="BZ271" s="1009"/>
      <c r="CA271" s="1009"/>
      <c r="CB271" s="1009"/>
      <c r="CC271" s="1009"/>
      <c r="CD271" s="1009"/>
      <c r="CE271" s="1009"/>
      <c r="CF271" s="1009"/>
      <c r="CG271" s="1009"/>
      <c r="CH271" s="1009"/>
      <c r="CI271" s="1009"/>
      <c r="CJ271" s="1009"/>
      <c r="CK271" s="1009"/>
      <c r="CL271" s="1009"/>
    </row>
    <row r="272" spans="1:90" s="959" customFormat="1">
      <c r="A272" s="928"/>
      <c r="D272" s="1025"/>
      <c r="E272" s="1025"/>
      <c r="F272" s="1025"/>
      <c r="G272" s="1025"/>
      <c r="P272" s="1009"/>
      <c r="Q272" s="1009"/>
      <c r="R272" s="1009"/>
      <c r="S272" s="1009"/>
      <c r="T272" s="1009"/>
      <c r="U272" s="1009"/>
      <c r="V272" s="1009"/>
      <c r="W272" s="1009"/>
      <c r="X272" s="1009"/>
      <c r="Y272" s="1009"/>
      <c r="Z272" s="1009"/>
      <c r="AA272" s="1009"/>
      <c r="AB272" s="1009"/>
      <c r="AC272" s="1009"/>
      <c r="AD272" s="1009"/>
      <c r="AE272" s="1009"/>
      <c r="AF272" s="1009"/>
      <c r="AG272" s="1009"/>
      <c r="AH272" s="1009"/>
      <c r="AI272" s="1009"/>
      <c r="AJ272" s="1009"/>
      <c r="AK272" s="1009"/>
      <c r="AL272" s="1009"/>
      <c r="AM272" s="1009"/>
      <c r="AN272" s="1009"/>
      <c r="AO272" s="1009"/>
      <c r="AP272" s="1009"/>
      <c r="AQ272" s="1009"/>
      <c r="AR272" s="1009"/>
      <c r="AS272" s="1009"/>
      <c r="AT272" s="1009"/>
      <c r="AU272" s="1009"/>
      <c r="AV272" s="1009"/>
      <c r="AW272" s="1009"/>
      <c r="AX272" s="1009"/>
      <c r="AY272" s="1009"/>
      <c r="AZ272" s="1009"/>
      <c r="BA272" s="1009"/>
      <c r="BB272" s="1009"/>
      <c r="BC272" s="1009"/>
      <c r="BD272" s="1009"/>
      <c r="BE272" s="1009"/>
      <c r="BF272" s="1009"/>
      <c r="BG272" s="1009"/>
      <c r="BH272" s="1009"/>
      <c r="BI272" s="1009"/>
      <c r="BJ272" s="1009"/>
      <c r="BK272" s="1009"/>
      <c r="BL272" s="1009"/>
      <c r="BM272" s="1009"/>
      <c r="BN272" s="1009"/>
      <c r="BO272" s="1009"/>
      <c r="BP272" s="1009"/>
      <c r="BQ272" s="1009"/>
      <c r="BR272" s="1009"/>
      <c r="BS272" s="1009"/>
      <c r="BT272" s="1009"/>
      <c r="BU272" s="1009"/>
      <c r="BV272" s="1009"/>
      <c r="BW272" s="1009"/>
      <c r="BX272" s="1009"/>
      <c r="BY272" s="1009"/>
      <c r="BZ272" s="1009"/>
      <c r="CA272" s="1009"/>
      <c r="CB272" s="1009"/>
      <c r="CC272" s="1009"/>
      <c r="CD272" s="1009"/>
      <c r="CE272" s="1009"/>
      <c r="CF272" s="1009"/>
      <c r="CG272" s="1009"/>
      <c r="CH272" s="1009"/>
      <c r="CI272" s="1009"/>
      <c r="CJ272" s="1009"/>
      <c r="CK272" s="1009"/>
      <c r="CL272" s="1009"/>
    </row>
    <row r="273" spans="1:90" s="959" customFormat="1">
      <c r="A273" s="928"/>
      <c r="D273" s="1025"/>
      <c r="E273" s="1025"/>
      <c r="F273" s="1025"/>
      <c r="G273" s="1025"/>
      <c r="P273" s="1009"/>
      <c r="Q273" s="1009"/>
      <c r="R273" s="1009"/>
      <c r="S273" s="1009"/>
      <c r="T273" s="1009"/>
      <c r="U273" s="1009"/>
      <c r="V273" s="1009"/>
      <c r="W273" s="1009"/>
      <c r="X273" s="1009"/>
      <c r="Y273" s="1009"/>
      <c r="Z273" s="1009"/>
      <c r="AA273" s="1009"/>
      <c r="AB273" s="1009"/>
      <c r="AC273" s="1009"/>
      <c r="AD273" s="1009"/>
      <c r="AE273" s="1009"/>
      <c r="AF273" s="1009"/>
      <c r="AG273" s="1009"/>
      <c r="AH273" s="1009"/>
      <c r="AI273" s="1009"/>
      <c r="AJ273" s="1009"/>
      <c r="AK273" s="1009"/>
      <c r="AL273" s="1009"/>
      <c r="AM273" s="1009"/>
      <c r="AN273" s="1009"/>
      <c r="AO273" s="1009"/>
      <c r="AP273" s="1009"/>
      <c r="AQ273" s="1009"/>
      <c r="AR273" s="1009"/>
      <c r="AS273" s="1009"/>
      <c r="AT273" s="1009"/>
      <c r="AU273" s="1009"/>
      <c r="AV273" s="1009"/>
      <c r="AW273" s="1009"/>
      <c r="AX273" s="1009"/>
      <c r="AY273" s="1009"/>
      <c r="AZ273" s="1009"/>
      <c r="BA273" s="1009"/>
      <c r="BB273" s="1009"/>
      <c r="BC273" s="1009"/>
      <c r="BD273" s="1009"/>
      <c r="BE273" s="1009"/>
      <c r="BF273" s="1009"/>
      <c r="BG273" s="1009"/>
      <c r="BH273" s="1009"/>
      <c r="BI273" s="1009"/>
      <c r="BJ273" s="1009"/>
      <c r="BK273" s="1009"/>
      <c r="BL273" s="1009"/>
      <c r="BM273" s="1009"/>
      <c r="BN273" s="1009"/>
      <c r="BO273" s="1009"/>
      <c r="BP273" s="1009"/>
      <c r="BQ273" s="1009"/>
      <c r="BR273" s="1009"/>
      <c r="BS273" s="1009"/>
      <c r="BT273" s="1009"/>
      <c r="BU273" s="1009"/>
      <c r="BV273" s="1009"/>
      <c r="BW273" s="1009"/>
      <c r="BX273" s="1009"/>
      <c r="BY273" s="1009"/>
      <c r="BZ273" s="1009"/>
      <c r="CA273" s="1009"/>
      <c r="CB273" s="1009"/>
      <c r="CC273" s="1009"/>
      <c r="CD273" s="1009"/>
      <c r="CE273" s="1009"/>
      <c r="CF273" s="1009"/>
      <c r="CG273" s="1009"/>
      <c r="CH273" s="1009"/>
      <c r="CI273" s="1009"/>
      <c r="CJ273" s="1009"/>
      <c r="CK273" s="1009"/>
      <c r="CL273" s="1009"/>
    </row>
    <row r="274" spans="1:90" s="959" customFormat="1">
      <c r="A274" s="928"/>
      <c r="D274" s="1025"/>
      <c r="E274" s="1025"/>
      <c r="F274" s="1025"/>
      <c r="G274" s="1025"/>
      <c r="P274" s="1009"/>
      <c r="Q274" s="1009"/>
      <c r="R274" s="1009"/>
      <c r="S274" s="1009"/>
      <c r="T274" s="1009"/>
      <c r="U274" s="1009"/>
      <c r="V274" s="1009"/>
      <c r="W274" s="1009"/>
      <c r="X274" s="1009"/>
      <c r="Y274" s="1009"/>
      <c r="Z274" s="1009"/>
      <c r="AA274" s="1009"/>
      <c r="AB274" s="1009"/>
      <c r="AC274" s="1009"/>
      <c r="AD274" s="1009"/>
      <c r="AE274" s="1009"/>
      <c r="AF274" s="1009"/>
      <c r="AG274" s="1009"/>
      <c r="AH274" s="1009"/>
      <c r="AI274" s="1009"/>
      <c r="AJ274" s="1009"/>
      <c r="AK274" s="1009"/>
      <c r="AL274" s="1009"/>
      <c r="AM274" s="1009"/>
      <c r="AN274" s="1009"/>
      <c r="AO274" s="1009"/>
      <c r="AP274" s="1009"/>
      <c r="AQ274" s="1009"/>
      <c r="AR274" s="1009"/>
      <c r="AS274" s="1009"/>
      <c r="AT274" s="1009"/>
      <c r="AU274" s="1009"/>
      <c r="AV274" s="1009"/>
      <c r="AW274" s="1009"/>
      <c r="AX274" s="1009"/>
      <c r="AY274" s="1009"/>
      <c r="AZ274" s="1009"/>
      <c r="BA274" s="1009"/>
      <c r="BB274" s="1009"/>
      <c r="BC274" s="1009"/>
      <c r="BD274" s="1009"/>
      <c r="BE274" s="1009"/>
      <c r="BF274" s="1009"/>
      <c r="BG274" s="1009"/>
      <c r="BH274" s="1009"/>
      <c r="BI274" s="1009"/>
      <c r="BJ274" s="1009"/>
      <c r="BK274" s="1009"/>
      <c r="BL274" s="1009"/>
      <c r="BM274" s="1009"/>
      <c r="BN274" s="1009"/>
      <c r="BO274" s="1009"/>
      <c r="BP274" s="1009"/>
      <c r="BQ274" s="1009"/>
      <c r="BR274" s="1009"/>
      <c r="BS274" s="1009"/>
      <c r="BT274" s="1009"/>
      <c r="BU274" s="1009"/>
      <c r="BV274" s="1009"/>
      <c r="BW274" s="1009"/>
      <c r="BX274" s="1009"/>
      <c r="BY274" s="1009"/>
      <c r="BZ274" s="1009"/>
      <c r="CA274" s="1009"/>
      <c r="CB274" s="1009"/>
      <c r="CC274" s="1009"/>
      <c r="CD274" s="1009"/>
      <c r="CE274" s="1009"/>
      <c r="CF274" s="1009"/>
      <c r="CG274" s="1009"/>
      <c r="CH274" s="1009"/>
      <c r="CI274" s="1009"/>
      <c r="CJ274" s="1009"/>
      <c r="CK274" s="1009"/>
      <c r="CL274" s="1009"/>
    </row>
    <row r="275" spans="1:90" s="959" customFormat="1">
      <c r="A275" s="928"/>
      <c r="D275" s="1025"/>
      <c r="E275" s="1025"/>
      <c r="F275" s="1025"/>
      <c r="G275" s="1025"/>
      <c r="P275" s="1009"/>
      <c r="Q275" s="1009"/>
      <c r="R275" s="1009"/>
      <c r="S275" s="1009"/>
      <c r="T275" s="1009"/>
      <c r="U275" s="1009"/>
      <c r="V275" s="1009"/>
      <c r="W275" s="1009"/>
      <c r="X275" s="1009"/>
      <c r="Y275" s="1009"/>
      <c r="Z275" s="1009"/>
      <c r="AA275" s="1009"/>
      <c r="AB275" s="1009"/>
      <c r="AC275" s="1009"/>
      <c r="AD275" s="1009"/>
      <c r="AE275" s="1009"/>
      <c r="AF275" s="1009"/>
      <c r="AG275" s="1009"/>
      <c r="AH275" s="1009"/>
      <c r="AI275" s="1009"/>
      <c r="AJ275" s="1009"/>
      <c r="AK275" s="1009"/>
      <c r="AL275" s="1009"/>
      <c r="AM275" s="1009"/>
      <c r="AN275" s="1009"/>
      <c r="AO275" s="1009"/>
      <c r="AP275" s="1009"/>
      <c r="AQ275" s="1009"/>
      <c r="AR275" s="1009"/>
      <c r="AS275" s="1009"/>
      <c r="AT275" s="1009"/>
      <c r="AU275" s="1009"/>
      <c r="AV275" s="1009"/>
      <c r="AW275" s="1009"/>
      <c r="AX275" s="1009"/>
      <c r="AY275" s="1009"/>
      <c r="AZ275" s="1009"/>
      <c r="BA275" s="1009"/>
      <c r="BB275" s="1009"/>
      <c r="BC275" s="1009"/>
      <c r="BD275" s="1009"/>
      <c r="BE275" s="1009"/>
      <c r="BF275" s="1009"/>
      <c r="BG275" s="1009"/>
      <c r="BH275" s="1009"/>
      <c r="BI275" s="1009"/>
      <c r="BJ275" s="1009"/>
      <c r="BK275" s="1009"/>
      <c r="BL275" s="1009"/>
      <c r="BM275" s="1009"/>
      <c r="BN275" s="1009"/>
      <c r="BO275" s="1009"/>
      <c r="BP275" s="1009"/>
      <c r="BQ275" s="1009"/>
      <c r="BR275" s="1009"/>
      <c r="BS275" s="1009"/>
      <c r="BT275" s="1009"/>
      <c r="BU275" s="1009"/>
      <c r="BV275" s="1009"/>
      <c r="BW275" s="1009"/>
      <c r="BX275" s="1009"/>
      <c r="BY275" s="1009"/>
      <c r="BZ275" s="1009"/>
      <c r="CA275" s="1009"/>
      <c r="CB275" s="1009"/>
      <c r="CC275" s="1009"/>
      <c r="CD275" s="1009"/>
      <c r="CE275" s="1009"/>
      <c r="CF275" s="1009"/>
      <c r="CG275" s="1009"/>
      <c r="CH275" s="1009"/>
      <c r="CI275" s="1009"/>
      <c r="CJ275" s="1009"/>
      <c r="CK275" s="1009"/>
      <c r="CL275" s="1009"/>
    </row>
    <row r="276" spans="1:90" s="959" customFormat="1">
      <c r="A276" s="928"/>
      <c r="D276" s="1025"/>
      <c r="E276" s="1025"/>
      <c r="F276" s="1025"/>
      <c r="G276" s="1025"/>
      <c r="P276" s="1009"/>
      <c r="Q276" s="1009"/>
      <c r="R276" s="1009"/>
      <c r="S276" s="1009"/>
      <c r="T276" s="1009"/>
      <c r="U276" s="1009"/>
      <c r="V276" s="1009"/>
      <c r="W276" s="1009"/>
      <c r="X276" s="1009"/>
      <c r="Y276" s="1009"/>
      <c r="Z276" s="1009"/>
      <c r="AA276" s="1009"/>
      <c r="AB276" s="1009"/>
      <c r="AC276" s="1009"/>
      <c r="AD276" s="1009"/>
      <c r="AE276" s="1009"/>
      <c r="AF276" s="1009"/>
      <c r="AG276" s="1009"/>
      <c r="AH276" s="1009"/>
      <c r="AI276" s="1009"/>
      <c r="AJ276" s="1009"/>
      <c r="AK276" s="1009"/>
      <c r="AL276" s="1009"/>
      <c r="AM276" s="1009"/>
      <c r="AN276" s="1009"/>
      <c r="AO276" s="1009"/>
      <c r="AP276" s="1009"/>
      <c r="AQ276" s="1009"/>
      <c r="AR276" s="1009"/>
      <c r="AS276" s="1009"/>
      <c r="AT276" s="1009"/>
      <c r="AU276" s="1009"/>
      <c r="AV276" s="1009"/>
      <c r="AW276" s="1009"/>
      <c r="AX276" s="1009"/>
      <c r="AY276" s="1009"/>
      <c r="AZ276" s="1009"/>
      <c r="BA276" s="1009"/>
      <c r="BB276" s="1009"/>
      <c r="BC276" s="1009"/>
      <c r="BD276" s="1009"/>
      <c r="BE276" s="1009"/>
      <c r="BF276" s="1009"/>
      <c r="BG276" s="1009"/>
      <c r="BH276" s="1009"/>
      <c r="BI276" s="1009"/>
      <c r="BJ276" s="1009"/>
      <c r="BK276" s="1009"/>
      <c r="BL276" s="1009"/>
      <c r="BM276" s="1009"/>
      <c r="BN276" s="1009"/>
      <c r="BO276" s="1009"/>
      <c r="BP276" s="1009"/>
      <c r="BQ276" s="1009"/>
      <c r="BR276" s="1009"/>
      <c r="BS276" s="1009"/>
      <c r="BT276" s="1009"/>
      <c r="BU276" s="1009"/>
      <c r="BV276" s="1009"/>
      <c r="BW276" s="1009"/>
      <c r="BX276" s="1009"/>
      <c r="BY276" s="1009"/>
      <c r="BZ276" s="1009"/>
      <c r="CA276" s="1009"/>
      <c r="CB276" s="1009"/>
      <c r="CC276" s="1009"/>
      <c r="CD276" s="1009"/>
      <c r="CE276" s="1009"/>
      <c r="CF276" s="1009"/>
      <c r="CG276" s="1009"/>
      <c r="CH276" s="1009"/>
      <c r="CI276" s="1009"/>
      <c r="CJ276" s="1009"/>
      <c r="CK276" s="1009"/>
      <c r="CL276" s="1009"/>
    </row>
    <row r="277" spans="1:90" s="959" customFormat="1">
      <c r="A277" s="928"/>
      <c r="D277" s="1025"/>
      <c r="E277" s="1025"/>
      <c r="F277" s="1025"/>
      <c r="G277" s="1025"/>
      <c r="P277" s="1009"/>
      <c r="Q277" s="1009"/>
      <c r="R277" s="1009"/>
      <c r="S277" s="1009"/>
      <c r="T277" s="1009"/>
      <c r="U277" s="1009"/>
      <c r="V277" s="1009"/>
      <c r="W277" s="1009"/>
      <c r="X277" s="1009"/>
      <c r="Y277" s="1009"/>
      <c r="Z277" s="1009"/>
      <c r="AA277" s="1009"/>
      <c r="AB277" s="1009"/>
      <c r="AC277" s="1009"/>
      <c r="AD277" s="1009"/>
      <c r="AE277" s="1009"/>
      <c r="AF277" s="1009"/>
      <c r="AG277" s="1009"/>
      <c r="AH277" s="1009"/>
      <c r="AI277" s="1009"/>
      <c r="AJ277" s="1009"/>
      <c r="AK277" s="1009"/>
      <c r="AL277" s="1009"/>
      <c r="AM277" s="1009"/>
      <c r="AN277" s="1009"/>
      <c r="AO277" s="1009"/>
      <c r="AP277" s="1009"/>
      <c r="AQ277" s="1009"/>
      <c r="AR277" s="1009"/>
      <c r="AS277" s="1009"/>
      <c r="AT277" s="1009"/>
      <c r="AU277" s="1009"/>
      <c r="AV277" s="1009"/>
      <c r="AW277" s="1009"/>
      <c r="AX277" s="1009"/>
      <c r="AY277" s="1009"/>
      <c r="AZ277" s="1009"/>
      <c r="BA277" s="1009"/>
      <c r="BB277" s="1009"/>
      <c r="BC277" s="1009"/>
      <c r="BD277" s="1009"/>
      <c r="BE277" s="1009"/>
      <c r="BF277" s="1009"/>
      <c r="BG277" s="1009"/>
      <c r="BH277" s="1009"/>
      <c r="BI277" s="1009"/>
      <c r="BJ277" s="1009"/>
      <c r="BK277" s="1009"/>
      <c r="BL277" s="1009"/>
      <c r="BM277" s="1009"/>
      <c r="BN277" s="1009"/>
      <c r="BO277" s="1009"/>
      <c r="BP277" s="1009"/>
      <c r="BQ277" s="1009"/>
      <c r="BR277" s="1009"/>
      <c r="BS277" s="1009"/>
      <c r="BT277" s="1009"/>
      <c r="BU277" s="1009"/>
      <c r="BV277" s="1009"/>
      <c r="BW277" s="1009"/>
      <c r="BX277" s="1009"/>
      <c r="BY277" s="1009"/>
      <c r="BZ277" s="1009"/>
      <c r="CA277" s="1009"/>
      <c r="CB277" s="1009"/>
      <c r="CC277" s="1009"/>
      <c r="CD277" s="1009"/>
      <c r="CE277" s="1009"/>
      <c r="CF277" s="1009"/>
      <c r="CG277" s="1009"/>
      <c r="CH277" s="1009"/>
      <c r="CI277" s="1009"/>
      <c r="CJ277" s="1009"/>
      <c r="CK277" s="1009"/>
      <c r="CL277" s="1009"/>
    </row>
    <row r="278" spans="1:90" s="959" customFormat="1">
      <c r="A278" s="928"/>
      <c r="D278" s="1025"/>
      <c r="E278" s="1025"/>
      <c r="F278" s="1025"/>
      <c r="G278" s="1025"/>
      <c r="P278" s="1009"/>
      <c r="Q278" s="1009"/>
      <c r="R278" s="1009"/>
      <c r="S278" s="1009"/>
      <c r="T278" s="1009"/>
      <c r="U278" s="1009"/>
      <c r="V278" s="1009"/>
      <c r="W278" s="1009"/>
      <c r="X278" s="1009"/>
      <c r="Y278" s="1009"/>
      <c r="Z278" s="1009"/>
      <c r="AA278" s="1009"/>
      <c r="AB278" s="1009"/>
      <c r="AC278" s="1009"/>
      <c r="AD278" s="1009"/>
      <c r="AE278" s="1009"/>
      <c r="AF278" s="1009"/>
      <c r="AG278" s="1009"/>
      <c r="AH278" s="1009"/>
      <c r="AI278" s="1009"/>
      <c r="AJ278" s="1009"/>
      <c r="AK278" s="1009"/>
      <c r="AL278" s="1009"/>
      <c r="AM278" s="1009"/>
      <c r="AN278" s="1009"/>
      <c r="AO278" s="1009"/>
      <c r="AP278" s="1009"/>
      <c r="AQ278" s="1009"/>
      <c r="AR278" s="1009"/>
      <c r="AS278" s="1009"/>
      <c r="AT278" s="1009"/>
      <c r="AU278" s="1009"/>
      <c r="AV278" s="1009"/>
      <c r="AW278" s="1009"/>
      <c r="AX278" s="1009"/>
      <c r="AY278" s="1009"/>
      <c r="AZ278" s="1009"/>
      <c r="BA278" s="1009"/>
      <c r="BB278" s="1009"/>
      <c r="BC278" s="1009"/>
      <c r="BD278" s="1009"/>
      <c r="BE278" s="1009"/>
      <c r="BF278" s="1009"/>
      <c r="BG278" s="1009"/>
      <c r="BH278" s="1009"/>
      <c r="BI278" s="1009"/>
      <c r="BJ278" s="1009"/>
      <c r="BK278" s="1009"/>
      <c r="BL278" s="1009"/>
      <c r="BM278" s="1009"/>
      <c r="BN278" s="1009"/>
      <c r="BO278" s="1009"/>
      <c r="BP278" s="1009"/>
      <c r="BQ278" s="1009"/>
      <c r="BR278" s="1009"/>
      <c r="BS278" s="1009"/>
      <c r="BT278" s="1009"/>
      <c r="BU278" s="1009"/>
      <c r="BV278" s="1009"/>
      <c r="BW278" s="1009"/>
      <c r="BX278" s="1009"/>
      <c r="BY278" s="1009"/>
      <c r="BZ278" s="1009"/>
      <c r="CA278" s="1009"/>
      <c r="CB278" s="1009"/>
      <c r="CC278" s="1009"/>
      <c r="CD278" s="1009"/>
      <c r="CE278" s="1009"/>
      <c r="CF278" s="1009"/>
      <c r="CG278" s="1009"/>
      <c r="CH278" s="1009"/>
      <c r="CI278" s="1009"/>
      <c r="CJ278" s="1009"/>
      <c r="CK278" s="1009"/>
      <c r="CL278" s="1009"/>
    </row>
    <row r="279" spans="1:90" s="959" customFormat="1">
      <c r="A279" s="928"/>
      <c r="D279" s="1025"/>
      <c r="E279" s="1025"/>
      <c r="F279" s="1025"/>
      <c r="G279" s="1025"/>
      <c r="P279" s="1009"/>
      <c r="Q279" s="1009"/>
      <c r="R279" s="1009"/>
      <c r="S279" s="1009"/>
      <c r="T279" s="1009"/>
      <c r="U279" s="1009"/>
      <c r="V279" s="1009"/>
      <c r="W279" s="1009"/>
      <c r="X279" s="1009"/>
      <c r="Y279" s="1009"/>
      <c r="Z279" s="1009"/>
      <c r="AA279" s="1009"/>
      <c r="AB279" s="1009"/>
      <c r="AC279" s="1009"/>
      <c r="AD279" s="1009"/>
      <c r="AE279" s="1009"/>
      <c r="AF279" s="1009"/>
      <c r="AG279" s="1009"/>
      <c r="AH279" s="1009"/>
      <c r="AI279" s="1009"/>
      <c r="AJ279" s="1009"/>
      <c r="AK279" s="1009"/>
      <c r="AL279" s="1009"/>
      <c r="AM279" s="1009"/>
      <c r="AN279" s="1009"/>
      <c r="AO279" s="1009"/>
      <c r="AP279" s="1009"/>
      <c r="AQ279" s="1009"/>
      <c r="AR279" s="1009"/>
      <c r="AS279" s="1009"/>
      <c r="AT279" s="1009"/>
      <c r="AU279" s="1009"/>
      <c r="AV279" s="1009"/>
      <c r="AW279" s="1009"/>
      <c r="AX279" s="1009"/>
      <c r="AY279" s="1009"/>
      <c r="AZ279" s="1009"/>
      <c r="BA279" s="1009"/>
      <c r="BB279" s="1009"/>
      <c r="BC279" s="1009"/>
      <c r="BD279" s="1009"/>
      <c r="BE279" s="1009"/>
      <c r="BF279" s="1009"/>
      <c r="BG279" s="1009"/>
      <c r="BH279" s="1009"/>
      <c r="BI279" s="1009"/>
      <c r="BJ279" s="1009"/>
      <c r="BK279" s="1009"/>
      <c r="BL279" s="1009"/>
      <c r="BM279" s="1009"/>
      <c r="BN279" s="1009"/>
      <c r="BO279" s="1009"/>
      <c r="BP279" s="1009"/>
      <c r="BQ279" s="1009"/>
      <c r="BR279" s="1009"/>
      <c r="BS279" s="1009"/>
      <c r="BT279" s="1009"/>
      <c r="BU279" s="1009"/>
      <c r="BV279" s="1009"/>
      <c r="BW279" s="1009"/>
      <c r="BX279" s="1009"/>
      <c r="BY279" s="1009"/>
      <c r="BZ279" s="1009"/>
      <c r="CA279" s="1009"/>
      <c r="CB279" s="1009"/>
      <c r="CC279" s="1009"/>
      <c r="CD279" s="1009"/>
      <c r="CE279" s="1009"/>
      <c r="CF279" s="1009"/>
      <c r="CG279" s="1009"/>
      <c r="CH279" s="1009"/>
      <c r="CI279" s="1009"/>
      <c r="CJ279" s="1009"/>
      <c r="CK279" s="1009"/>
      <c r="CL279" s="1009"/>
    </row>
    <row r="280" spans="1:90" s="959" customFormat="1">
      <c r="A280" s="928"/>
      <c r="D280" s="1025"/>
      <c r="E280" s="1025"/>
      <c r="F280" s="1025"/>
      <c r="G280" s="1025"/>
      <c r="P280" s="1009"/>
      <c r="Q280" s="1009"/>
      <c r="R280" s="1009"/>
      <c r="S280" s="1009"/>
      <c r="T280" s="1009"/>
      <c r="U280" s="1009"/>
      <c r="V280" s="1009"/>
      <c r="W280" s="1009"/>
      <c r="X280" s="1009"/>
      <c r="Y280" s="1009"/>
      <c r="Z280" s="1009"/>
      <c r="AA280" s="1009"/>
      <c r="AB280" s="1009"/>
      <c r="AC280" s="1009"/>
      <c r="AD280" s="1009"/>
      <c r="AE280" s="1009"/>
      <c r="AF280" s="1009"/>
      <c r="AG280" s="1009"/>
      <c r="AH280" s="1009"/>
      <c r="AI280" s="1009"/>
      <c r="AJ280" s="1009"/>
      <c r="AK280" s="1009"/>
      <c r="AL280" s="1009"/>
      <c r="AM280" s="1009"/>
      <c r="AN280" s="1009"/>
      <c r="AO280" s="1009"/>
      <c r="AP280" s="1009"/>
      <c r="AQ280" s="1009"/>
      <c r="AR280" s="1009"/>
      <c r="AS280" s="1009"/>
      <c r="AT280" s="1009"/>
      <c r="AU280" s="1009"/>
      <c r="AV280" s="1009"/>
      <c r="AW280" s="1009"/>
      <c r="AX280" s="1009"/>
      <c r="AY280" s="1009"/>
      <c r="AZ280" s="1009"/>
      <c r="BA280" s="1009"/>
      <c r="BB280" s="1009"/>
      <c r="BC280" s="1009"/>
      <c r="BD280" s="1009"/>
      <c r="BE280" s="1009"/>
      <c r="BF280" s="1009"/>
      <c r="BG280" s="1009"/>
      <c r="BH280" s="1009"/>
      <c r="BI280" s="1009"/>
      <c r="BJ280" s="1009"/>
      <c r="BK280" s="1009"/>
      <c r="BL280" s="1009"/>
      <c r="BM280" s="1009"/>
      <c r="BN280" s="1009"/>
      <c r="BO280" s="1009"/>
      <c r="BP280" s="1009"/>
      <c r="BQ280" s="1009"/>
      <c r="BR280" s="1009"/>
      <c r="BS280" s="1009"/>
      <c r="BT280" s="1009"/>
      <c r="BU280" s="1009"/>
      <c r="BV280" s="1009"/>
      <c r="BW280" s="1009"/>
      <c r="BX280" s="1009"/>
      <c r="BY280" s="1009"/>
      <c r="BZ280" s="1009"/>
      <c r="CA280" s="1009"/>
      <c r="CB280" s="1009"/>
      <c r="CC280" s="1009"/>
      <c r="CD280" s="1009"/>
      <c r="CE280" s="1009"/>
      <c r="CF280" s="1009"/>
      <c r="CG280" s="1009"/>
      <c r="CH280" s="1009"/>
      <c r="CI280" s="1009"/>
      <c r="CJ280" s="1009"/>
      <c r="CK280" s="1009"/>
      <c r="CL280" s="1009"/>
    </row>
    <row r="281" spans="1:90" s="959" customFormat="1">
      <c r="A281" s="928"/>
      <c r="D281" s="1025"/>
      <c r="E281" s="1025"/>
      <c r="F281" s="1025"/>
      <c r="G281" s="1025"/>
      <c r="P281" s="1009"/>
      <c r="Q281" s="1009"/>
      <c r="R281" s="1009"/>
      <c r="S281" s="1009"/>
      <c r="T281" s="1009"/>
      <c r="U281" s="1009"/>
      <c r="V281" s="1009"/>
      <c r="W281" s="1009"/>
      <c r="X281" s="1009"/>
      <c r="Y281" s="1009"/>
      <c r="Z281" s="1009"/>
      <c r="AA281" s="1009"/>
      <c r="AB281" s="1009"/>
      <c r="AC281" s="1009"/>
      <c r="AD281" s="1009"/>
      <c r="AE281" s="1009"/>
      <c r="AF281" s="1009"/>
      <c r="AG281" s="1009"/>
      <c r="AH281" s="1009"/>
      <c r="AI281" s="1009"/>
      <c r="AJ281" s="1009"/>
      <c r="AK281" s="1009"/>
      <c r="AL281" s="1009"/>
      <c r="AM281" s="1009"/>
      <c r="AN281" s="1009"/>
      <c r="AO281" s="1009"/>
      <c r="AP281" s="1009"/>
      <c r="AQ281" s="1009"/>
      <c r="AR281" s="1009"/>
      <c r="AS281" s="1009"/>
      <c r="AT281" s="1009"/>
      <c r="AU281" s="1009"/>
      <c r="AV281" s="1009"/>
      <c r="AW281" s="1009"/>
      <c r="AX281" s="1009"/>
      <c r="AY281" s="1009"/>
      <c r="AZ281" s="1009"/>
      <c r="BA281" s="1009"/>
      <c r="BB281" s="1009"/>
      <c r="BC281" s="1009"/>
      <c r="BD281" s="1009"/>
      <c r="BE281" s="1009"/>
      <c r="BF281" s="1009"/>
      <c r="BG281" s="1009"/>
      <c r="BH281" s="1009"/>
      <c r="BI281" s="1009"/>
      <c r="BJ281" s="1009"/>
      <c r="BK281" s="1009"/>
      <c r="BL281" s="1009"/>
      <c r="BM281" s="1009"/>
      <c r="BN281" s="1009"/>
      <c r="BO281" s="1009"/>
      <c r="BP281" s="1009"/>
      <c r="BQ281" s="1009"/>
      <c r="BR281" s="1009"/>
      <c r="BS281" s="1009"/>
      <c r="BT281" s="1009"/>
      <c r="BU281" s="1009"/>
      <c r="BV281" s="1009"/>
      <c r="BW281" s="1009"/>
      <c r="BX281" s="1009"/>
      <c r="BY281" s="1009"/>
      <c r="BZ281" s="1009"/>
      <c r="CA281" s="1009"/>
      <c r="CB281" s="1009"/>
      <c r="CC281" s="1009"/>
      <c r="CD281" s="1009"/>
      <c r="CE281" s="1009"/>
      <c r="CF281" s="1009"/>
      <c r="CG281" s="1009"/>
      <c r="CH281" s="1009"/>
      <c r="CI281" s="1009"/>
      <c r="CJ281" s="1009"/>
      <c r="CK281" s="1009"/>
      <c r="CL281" s="1009"/>
    </row>
    <row r="282" spans="1:90" s="959" customFormat="1">
      <c r="A282" s="928"/>
      <c r="D282" s="1025"/>
      <c r="E282" s="1025"/>
      <c r="F282" s="1025"/>
      <c r="G282" s="1025"/>
      <c r="P282" s="1009"/>
      <c r="Q282" s="1009"/>
      <c r="R282" s="1009"/>
      <c r="S282" s="1009"/>
      <c r="T282" s="1009"/>
      <c r="U282" s="1009"/>
      <c r="V282" s="1009"/>
      <c r="W282" s="1009"/>
      <c r="X282" s="1009"/>
      <c r="Y282" s="1009"/>
      <c r="Z282" s="1009"/>
      <c r="AA282" s="1009"/>
      <c r="AB282" s="1009"/>
      <c r="AC282" s="1009"/>
      <c r="AD282" s="1009"/>
      <c r="AE282" s="1009"/>
      <c r="AF282" s="1009"/>
      <c r="AG282" s="1009"/>
      <c r="AH282" s="1009"/>
      <c r="AI282" s="1009"/>
      <c r="AJ282" s="1009"/>
      <c r="AK282" s="1009"/>
      <c r="AL282" s="1009"/>
      <c r="AM282" s="1009"/>
      <c r="AN282" s="1009"/>
      <c r="AO282" s="1009"/>
      <c r="AP282" s="1009"/>
      <c r="AQ282" s="1009"/>
      <c r="AR282" s="1009"/>
      <c r="AS282" s="1009"/>
      <c r="AT282" s="1009"/>
      <c r="AU282" s="1009"/>
      <c r="AV282" s="1009"/>
      <c r="AW282" s="1009"/>
      <c r="AX282" s="1009"/>
      <c r="AY282" s="1009"/>
      <c r="AZ282" s="1009"/>
      <c r="BA282" s="1009"/>
      <c r="BB282" s="1009"/>
      <c r="BC282" s="1009"/>
      <c r="BD282" s="1009"/>
      <c r="BE282" s="1009"/>
      <c r="BF282" s="1009"/>
      <c r="BG282" s="1009"/>
      <c r="BH282" s="1009"/>
      <c r="BI282" s="1009"/>
      <c r="BJ282" s="1009"/>
      <c r="BK282" s="1009"/>
      <c r="BL282" s="1009"/>
      <c r="BM282" s="1009"/>
      <c r="BN282" s="1009"/>
      <c r="BO282" s="1009"/>
      <c r="BP282" s="1009"/>
      <c r="BQ282" s="1009"/>
      <c r="BR282" s="1009"/>
      <c r="BS282" s="1009"/>
      <c r="BT282" s="1009"/>
      <c r="BU282" s="1009"/>
      <c r="BV282" s="1009"/>
      <c r="BW282" s="1009"/>
      <c r="BX282" s="1009"/>
      <c r="BY282" s="1009"/>
      <c r="BZ282" s="1009"/>
      <c r="CA282" s="1009"/>
      <c r="CB282" s="1009"/>
      <c r="CC282" s="1009"/>
      <c r="CD282" s="1009"/>
      <c r="CE282" s="1009"/>
      <c r="CF282" s="1009"/>
      <c r="CG282" s="1009"/>
      <c r="CH282" s="1009"/>
      <c r="CI282" s="1009"/>
      <c r="CJ282" s="1009"/>
      <c r="CK282" s="1009"/>
      <c r="CL282" s="1009"/>
    </row>
    <row r="283" spans="1:90" s="959" customFormat="1">
      <c r="A283" s="928"/>
      <c r="D283" s="1025"/>
      <c r="E283" s="1025"/>
      <c r="F283" s="1025"/>
      <c r="G283" s="1025"/>
      <c r="P283" s="1009"/>
      <c r="Q283" s="1009"/>
      <c r="R283" s="1009"/>
      <c r="S283" s="1009"/>
      <c r="T283" s="1009"/>
      <c r="U283" s="1009"/>
      <c r="V283" s="1009"/>
      <c r="W283" s="1009"/>
      <c r="X283" s="1009"/>
      <c r="Y283" s="1009"/>
      <c r="Z283" s="1009"/>
      <c r="AA283" s="1009"/>
      <c r="AB283" s="1009"/>
      <c r="AC283" s="1009"/>
      <c r="AD283" s="1009"/>
      <c r="AE283" s="1009"/>
      <c r="AF283" s="1009"/>
      <c r="AG283" s="1009"/>
      <c r="AH283" s="1009"/>
      <c r="AI283" s="1009"/>
      <c r="AJ283" s="1009"/>
      <c r="AK283" s="1009"/>
      <c r="AL283" s="1009"/>
      <c r="AM283" s="1009"/>
      <c r="AN283" s="1009"/>
      <c r="AO283" s="1009"/>
      <c r="AP283" s="1009"/>
      <c r="AQ283" s="1009"/>
      <c r="AR283" s="1009"/>
      <c r="AS283" s="1009"/>
      <c r="AT283" s="1009"/>
      <c r="AU283" s="1009"/>
      <c r="AV283" s="1009"/>
      <c r="AW283" s="1009"/>
      <c r="AX283" s="1009"/>
      <c r="AY283" s="1009"/>
      <c r="AZ283" s="1009"/>
      <c r="BA283" s="1009"/>
      <c r="BB283" s="1009"/>
      <c r="BC283" s="1009"/>
      <c r="BD283" s="1009"/>
      <c r="BE283" s="1009"/>
      <c r="BF283" s="1009"/>
      <c r="BG283" s="1009"/>
      <c r="BH283" s="1009"/>
      <c r="BI283" s="1009"/>
      <c r="BJ283" s="1009"/>
      <c r="BK283" s="1009"/>
      <c r="BL283" s="1009"/>
      <c r="BM283" s="1009"/>
      <c r="BN283" s="1009"/>
      <c r="BO283" s="1009"/>
      <c r="BP283" s="1009"/>
      <c r="BQ283" s="1009"/>
      <c r="BR283" s="1009"/>
      <c r="BS283" s="1009"/>
      <c r="BT283" s="1009"/>
      <c r="BU283" s="1009"/>
      <c r="BV283" s="1009"/>
      <c r="BW283" s="1009"/>
      <c r="BX283" s="1009"/>
      <c r="BY283" s="1009"/>
      <c r="BZ283" s="1009"/>
      <c r="CA283" s="1009"/>
      <c r="CB283" s="1009"/>
      <c r="CC283" s="1009"/>
      <c r="CD283" s="1009"/>
      <c r="CE283" s="1009"/>
      <c r="CF283" s="1009"/>
      <c r="CG283" s="1009"/>
      <c r="CH283" s="1009"/>
      <c r="CI283" s="1009"/>
      <c r="CJ283" s="1009"/>
      <c r="CK283" s="1009"/>
      <c r="CL283" s="1009"/>
    </row>
    <row r="284" spans="1:90" s="959" customFormat="1">
      <c r="A284" s="928"/>
      <c r="D284" s="1025"/>
      <c r="E284" s="1025"/>
      <c r="F284" s="1025"/>
      <c r="G284" s="1025"/>
      <c r="P284" s="1009"/>
      <c r="Q284" s="1009"/>
      <c r="R284" s="1009"/>
      <c r="S284" s="1009"/>
      <c r="T284" s="1009"/>
      <c r="U284" s="1009"/>
      <c r="V284" s="1009"/>
      <c r="W284" s="1009"/>
      <c r="X284" s="1009"/>
      <c r="Y284" s="1009"/>
      <c r="Z284" s="1009"/>
      <c r="AA284" s="1009"/>
      <c r="AB284" s="1009"/>
      <c r="AC284" s="1009"/>
      <c r="AD284" s="1009"/>
      <c r="AE284" s="1009"/>
      <c r="AF284" s="1009"/>
      <c r="AG284" s="1009"/>
      <c r="AH284" s="1009"/>
      <c r="AI284" s="1009"/>
      <c r="AJ284" s="1009"/>
      <c r="AK284" s="1009"/>
      <c r="AL284" s="1009"/>
      <c r="AM284" s="1009"/>
      <c r="AN284" s="1009"/>
      <c r="AO284" s="1009"/>
      <c r="AP284" s="1009"/>
      <c r="AQ284" s="1009"/>
      <c r="AR284" s="1009"/>
      <c r="AS284" s="1009"/>
      <c r="AT284" s="1009"/>
      <c r="AU284" s="1009"/>
      <c r="AV284" s="1009"/>
      <c r="AW284" s="1009"/>
      <c r="AX284" s="1009"/>
      <c r="AY284" s="1009"/>
      <c r="AZ284" s="1009"/>
      <c r="BA284" s="1009"/>
      <c r="BB284" s="1009"/>
      <c r="BC284" s="1009"/>
      <c r="BD284" s="1009"/>
      <c r="BE284" s="1009"/>
      <c r="BF284" s="1009"/>
      <c r="BG284" s="1009"/>
      <c r="BH284" s="1009"/>
      <c r="BI284" s="1009"/>
      <c r="BJ284" s="1009"/>
      <c r="BK284" s="1009"/>
      <c r="BL284" s="1009"/>
      <c r="BM284" s="1009"/>
      <c r="BN284" s="1009"/>
      <c r="BO284" s="1009"/>
      <c r="BP284" s="1009"/>
      <c r="BQ284" s="1009"/>
      <c r="BR284" s="1009"/>
      <c r="BS284" s="1009"/>
      <c r="BT284" s="1009"/>
      <c r="BU284" s="1009"/>
      <c r="BV284" s="1009"/>
      <c r="BW284" s="1009"/>
      <c r="BX284" s="1009"/>
      <c r="BY284" s="1009"/>
      <c r="BZ284" s="1009"/>
      <c r="CA284" s="1009"/>
      <c r="CB284" s="1009"/>
      <c r="CC284" s="1009"/>
      <c r="CD284" s="1009"/>
      <c r="CE284" s="1009"/>
      <c r="CF284" s="1009"/>
      <c r="CG284" s="1009"/>
      <c r="CH284" s="1009"/>
      <c r="CI284" s="1009"/>
      <c r="CJ284" s="1009"/>
      <c r="CK284" s="1009"/>
      <c r="CL284" s="1009"/>
    </row>
    <row r="285" spans="1:90" s="959" customFormat="1">
      <c r="A285" s="928"/>
      <c r="D285" s="1025"/>
      <c r="E285" s="1025"/>
      <c r="F285" s="1025"/>
      <c r="G285" s="1025"/>
      <c r="P285" s="1009"/>
      <c r="Q285" s="1009"/>
      <c r="R285" s="1009"/>
      <c r="S285" s="1009"/>
      <c r="T285" s="1009"/>
      <c r="U285" s="1009"/>
      <c r="V285" s="1009"/>
      <c r="W285" s="1009"/>
      <c r="X285" s="1009"/>
      <c r="Y285" s="1009"/>
      <c r="Z285" s="1009"/>
      <c r="AA285" s="1009"/>
      <c r="AB285" s="1009"/>
      <c r="AC285" s="1009"/>
      <c r="AD285" s="1009"/>
      <c r="AE285" s="1009"/>
      <c r="AF285" s="1009"/>
      <c r="AG285" s="1009"/>
      <c r="AH285" s="1009"/>
      <c r="AI285" s="1009"/>
      <c r="AJ285" s="1009"/>
      <c r="AK285" s="1009"/>
      <c r="AL285" s="1009"/>
      <c r="AM285" s="1009"/>
      <c r="AN285" s="1009"/>
      <c r="AO285" s="1009"/>
      <c r="AP285" s="1009"/>
      <c r="AQ285" s="1009"/>
      <c r="AR285" s="1009"/>
      <c r="AS285" s="1009"/>
      <c r="AT285" s="1009"/>
      <c r="AU285" s="1009"/>
      <c r="AV285" s="1009"/>
      <c r="AW285" s="1009"/>
      <c r="AX285" s="1009"/>
      <c r="AY285" s="1009"/>
      <c r="AZ285" s="1009"/>
      <c r="BA285" s="1009"/>
      <c r="BB285" s="1009"/>
      <c r="BC285" s="1009"/>
      <c r="BD285" s="1009"/>
      <c r="BE285" s="1009"/>
      <c r="BF285" s="1009"/>
      <c r="BG285" s="1009"/>
      <c r="BH285" s="1009"/>
      <c r="BI285" s="1009"/>
      <c r="BJ285" s="1009"/>
      <c r="BK285" s="1009"/>
      <c r="BL285" s="1009"/>
      <c r="BM285" s="1009"/>
      <c r="BN285" s="1009"/>
      <c r="BO285" s="1009"/>
      <c r="BP285" s="1009"/>
      <c r="BQ285" s="1009"/>
      <c r="BR285" s="1009"/>
      <c r="BS285" s="1009"/>
      <c r="BT285" s="1009"/>
      <c r="BU285" s="1009"/>
      <c r="BV285" s="1009"/>
      <c r="BW285" s="1009"/>
      <c r="BX285" s="1009"/>
      <c r="BY285" s="1009"/>
      <c r="BZ285" s="1009"/>
      <c r="CA285" s="1009"/>
      <c r="CB285" s="1009"/>
      <c r="CC285" s="1009"/>
      <c r="CD285" s="1009"/>
      <c r="CE285" s="1009"/>
      <c r="CF285" s="1009"/>
      <c r="CG285" s="1009"/>
      <c r="CH285" s="1009"/>
      <c r="CI285" s="1009"/>
      <c r="CJ285" s="1009"/>
      <c r="CK285" s="1009"/>
      <c r="CL285" s="1009"/>
    </row>
    <row r="286" spans="1:90" s="959" customFormat="1">
      <c r="A286" s="928"/>
      <c r="D286" s="1025"/>
      <c r="E286" s="1025"/>
      <c r="F286" s="1025"/>
      <c r="G286" s="1025"/>
      <c r="P286" s="1009"/>
      <c r="Q286" s="1009"/>
      <c r="R286" s="1009"/>
      <c r="S286" s="1009"/>
      <c r="T286" s="1009"/>
      <c r="U286" s="1009"/>
      <c r="V286" s="1009"/>
      <c r="W286" s="1009"/>
      <c r="X286" s="1009"/>
      <c r="Y286" s="1009"/>
      <c r="Z286" s="1009"/>
      <c r="AA286" s="1009"/>
      <c r="AB286" s="1009"/>
      <c r="AC286" s="1009"/>
      <c r="AD286" s="1009"/>
      <c r="AE286" s="1009"/>
      <c r="AF286" s="1009"/>
      <c r="AG286" s="1009"/>
      <c r="AH286" s="1009"/>
      <c r="AI286" s="1009"/>
      <c r="AJ286" s="1009"/>
      <c r="AK286" s="1009"/>
      <c r="AL286" s="1009"/>
      <c r="AM286" s="1009"/>
      <c r="AN286" s="1009"/>
      <c r="AO286" s="1009"/>
      <c r="AP286" s="1009"/>
      <c r="AQ286" s="1009"/>
      <c r="AR286" s="1009"/>
      <c r="AS286" s="1009"/>
      <c r="AT286" s="1009"/>
      <c r="AU286" s="1009"/>
      <c r="AV286" s="1009"/>
      <c r="AW286" s="1009"/>
      <c r="AX286" s="1009"/>
      <c r="AY286" s="1009"/>
      <c r="AZ286" s="1009"/>
      <c r="BA286" s="1009"/>
      <c r="BB286" s="1009"/>
      <c r="BC286" s="1009"/>
      <c r="BD286" s="1009"/>
      <c r="BE286" s="1009"/>
      <c r="BF286" s="1009"/>
      <c r="BG286" s="1009"/>
      <c r="BH286" s="1009"/>
      <c r="BI286" s="1009"/>
      <c r="BJ286" s="1009"/>
      <c r="BK286" s="1009"/>
      <c r="BL286" s="1009"/>
      <c r="BM286" s="1009"/>
      <c r="BN286" s="1009"/>
      <c r="BO286" s="1009"/>
      <c r="BP286" s="1009"/>
      <c r="BQ286" s="1009"/>
      <c r="BR286" s="1009"/>
      <c r="BS286" s="1009"/>
      <c r="BT286" s="1009"/>
      <c r="BU286" s="1009"/>
      <c r="BV286" s="1009"/>
      <c r="BW286" s="1009"/>
      <c r="BX286" s="1009"/>
      <c r="BY286" s="1009"/>
      <c r="BZ286" s="1009"/>
      <c r="CA286" s="1009"/>
      <c r="CB286" s="1009"/>
      <c r="CC286" s="1009"/>
      <c r="CD286" s="1009"/>
      <c r="CE286" s="1009"/>
      <c r="CF286" s="1009"/>
      <c r="CG286" s="1009"/>
      <c r="CH286" s="1009"/>
      <c r="CI286" s="1009"/>
      <c r="CJ286" s="1009"/>
      <c r="CK286" s="1009"/>
      <c r="CL286" s="1009"/>
    </row>
    <row r="287" spans="1:90" s="959" customFormat="1">
      <c r="A287" s="928"/>
      <c r="D287" s="1025"/>
      <c r="E287" s="1025"/>
      <c r="F287" s="1025"/>
      <c r="G287" s="1025"/>
      <c r="P287" s="1009"/>
      <c r="Q287" s="1009"/>
      <c r="R287" s="1009"/>
      <c r="S287" s="1009"/>
      <c r="T287" s="1009"/>
      <c r="U287" s="1009"/>
      <c r="V287" s="1009"/>
      <c r="W287" s="1009"/>
      <c r="X287" s="1009"/>
      <c r="Y287" s="1009"/>
      <c r="Z287" s="1009"/>
      <c r="AA287" s="1009"/>
      <c r="AB287" s="1009"/>
      <c r="AC287" s="1009"/>
      <c r="AD287" s="1009"/>
      <c r="AE287" s="1009"/>
      <c r="AF287" s="1009"/>
      <c r="AG287" s="1009"/>
      <c r="AH287" s="1009"/>
      <c r="AI287" s="1009"/>
      <c r="AJ287" s="1009"/>
      <c r="AK287" s="1009"/>
      <c r="AL287" s="1009"/>
      <c r="AM287" s="1009"/>
      <c r="AN287" s="1009"/>
      <c r="AO287" s="1009"/>
      <c r="AP287" s="1009"/>
      <c r="AQ287" s="1009"/>
      <c r="AR287" s="1009"/>
      <c r="AS287" s="1009"/>
      <c r="AT287" s="1009"/>
      <c r="AU287" s="1009"/>
      <c r="AV287" s="1009"/>
      <c r="AW287" s="1009"/>
      <c r="AX287" s="1009"/>
      <c r="AY287" s="1009"/>
      <c r="AZ287" s="1009"/>
      <c r="BA287" s="1009"/>
      <c r="BB287" s="1009"/>
      <c r="BC287" s="1009"/>
      <c r="BD287" s="1009"/>
      <c r="BE287" s="1009"/>
      <c r="BF287" s="1009"/>
      <c r="BG287" s="1009"/>
      <c r="BH287" s="1009"/>
      <c r="BI287" s="1009"/>
      <c r="BJ287" s="1009"/>
      <c r="BK287" s="1009"/>
      <c r="BL287" s="1009"/>
      <c r="BM287" s="1009"/>
      <c r="BN287" s="1009"/>
      <c r="BO287" s="1009"/>
      <c r="BP287" s="1009"/>
      <c r="BQ287" s="1009"/>
      <c r="BR287" s="1009"/>
      <c r="BS287" s="1009"/>
      <c r="BT287" s="1009"/>
      <c r="BU287" s="1009"/>
      <c r="BV287" s="1009"/>
      <c r="BW287" s="1009"/>
      <c r="BX287" s="1009"/>
      <c r="BY287" s="1009"/>
      <c r="BZ287" s="1009"/>
      <c r="CA287" s="1009"/>
      <c r="CB287" s="1009"/>
      <c r="CC287" s="1009"/>
      <c r="CD287" s="1009"/>
      <c r="CE287" s="1009"/>
      <c r="CF287" s="1009"/>
      <c r="CG287" s="1009"/>
      <c r="CH287" s="1009"/>
      <c r="CI287" s="1009"/>
      <c r="CJ287" s="1009"/>
      <c r="CK287" s="1009"/>
      <c r="CL287" s="1009"/>
    </row>
    <row r="288" spans="1:90" s="959" customFormat="1">
      <c r="A288" s="928"/>
      <c r="D288" s="1025"/>
      <c r="E288" s="1025"/>
      <c r="F288" s="1025"/>
      <c r="G288" s="1025"/>
      <c r="P288" s="1009"/>
      <c r="Q288" s="1009"/>
      <c r="R288" s="1009"/>
      <c r="S288" s="1009"/>
      <c r="T288" s="1009"/>
      <c r="U288" s="1009"/>
      <c r="V288" s="1009"/>
      <c r="W288" s="1009"/>
      <c r="X288" s="1009"/>
      <c r="Y288" s="1009"/>
      <c r="Z288" s="1009"/>
      <c r="AA288" s="1009"/>
      <c r="AB288" s="1009"/>
      <c r="AC288" s="1009"/>
      <c r="AD288" s="1009"/>
      <c r="AE288" s="1009"/>
      <c r="AF288" s="1009"/>
      <c r="AG288" s="1009"/>
      <c r="AH288" s="1009"/>
      <c r="AI288" s="1009"/>
      <c r="AJ288" s="1009"/>
      <c r="AK288" s="1009"/>
      <c r="AL288" s="1009"/>
      <c r="AM288" s="1009"/>
      <c r="AN288" s="1009"/>
      <c r="AO288" s="1009"/>
      <c r="AP288" s="1009"/>
      <c r="AQ288" s="1009"/>
      <c r="AR288" s="1009"/>
      <c r="AS288" s="1009"/>
      <c r="AT288" s="1009"/>
      <c r="AU288" s="1009"/>
      <c r="AV288" s="1009"/>
      <c r="AW288" s="1009"/>
      <c r="AX288" s="1009"/>
      <c r="AY288" s="1009"/>
      <c r="AZ288" s="1009"/>
      <c r="BA288" s="1009"/>
      <c r="BB288" s="1009"/>
      <c r="BC288" s="1009"/>
      <c r="BD288" s="1009"/>
      <c r="BE288" s="1009"/>
      <c r="BF288" s="1009"/>
      <c r="BG288" s="1009"/>
      <c r="BH288" s="1009"/>
      <c r="BI288" s="1009"/>
      <c r="BJ288" s="1009"/>
      <c r="BK288" s="1009"/>
      <c r="BL288" s="1009"/>
      <c r="BM288" s="1009"/>
      <c r="BN288" s="1009"/>
      <c r="BO288" s="1009"/>
      <c r="BP288" s="1009"/>
      <c r="BQ288" s="1009"/>
      <c r="BR288" s="1009"/>
      <c r="BS288" s="1009"/>
      <c r="BT288" s="1009"/>
      <c r="BU288" s="1009"/>
      <c r="BV288" s="1009"/>
      <c r="BW288" s="1009"/>
      <c r="BX288" s="1009"/>
      <c r="BY288" s="1009"/>
      <c r="BZ288" s="1009"/>
      <c r="CA288" s="1009"/>
      <c r="CB288" s="1009"/>
      <c r="CC288" s="1009"/>
      <c r="CD288" s="1009"/>
      <c r="CE288" s="1009"/>
      <c r="CF288" s="1009"/>
      <c r="CG288" s="1009"/>
      <c r="CH288" s="1009"/>
      <c r="CI288" s="1009"/>
      <c r="CJ288" s="1009"/>
      <c r="CK288" s="1009"/>
      <c r="CL288" s="1009"/>
    </row>
    <row r="289" spans="1:90" s="959" customFormat="1">
      <c r="A289" s="928"/>
      <c r="D289" s="1025"/>
      <c r="E289" s="1025"/>
      <c r="F289" s="1025"/>
      <c r="G289" s="1025"/>
      <c r="P289" s="1009"/>
      <c r="Q289" s="1009"/>
      <c r="R289" s="1009"/>
      <c r="S289" s="1009"/>
      <c r="T289" s="1009"/>
      <c r="U289" s="1009"/>
      <c r="V289" s="1009"/>
      <c r="W289" s="1009"/>
      <c r="X289" s="1009"/>
      <c r="Y289" s="1009"/>
      <c r="Z289" s="1009"/>
      <c r="AA289" s="1009"/>
      <c r="AB289" s="1009"/>
      <c r="AC289" s="1009"/>
      <c r="AD289" s="1009"/>
      <c r="AE289" s="1009"/>
      <c r="AF289" s="1009"/>
      <c r="AG289" s="1009"/>
      <c r="AH289" s="1009"/>
      <c r="AI289" s="1009"/>
      <c r="AJ289" s="1009"/>
      <c r="AK289" s="1009"/>
      <c r="AL289" s="1009"/>
      <c r="AM289" s="1009"/>
      <c r="AN289" s="1009"/>
      <c r="AO289" s="1009"/>
      <c r="AP289" s="1009"/>
      <c r="AQ289" s="1009"/>
      <c r="AR289" s="1009"/>
      <c r="AS289" s="1009"/>
      <c r="AT289" s="1009"/>
      <c r="AU289" s="1009"/>
      <c r="AV289" s="1009"/>
      <c r="AW289" s="1009"/>
      <c r="AX289" s="1009"/>
      <c r="AY289" s="1009"/>
      <c r="AZ289" s="1009"/>
      <c r="BA289" s="1009"/>
      <c r="BB289" s="1009"/>
      <c r="BC289" s="1009"/>
      <c r="BD289" s="1009"/>
      <c r="BE289" s="1009"/>
      <c r="BF289" s="1009"/>
      <c r="BG289" s="1009"/>
      <c r="BH289" s="1009"/>
      <c r="BI289" s="1009"/>
      <c r="BJ289" s="1009"/>
      <c r="BK289" s="1009"/>
      <c r="BL289" s="1009"/>
      <c r="BM289" s="1009"/>
      <c r="BN289" s="1009"/>
      <c r="BO289" s="1009"/>
      <c r="BP289" s="1009"/>
      <c r="BQ289" s="1009"/>
      <c r="BR289" s="1009"/>
      <c r="BS289" s="1009"/>
      <c r="BT289" s="1009"/>
      <c r="BU289" s="1009"/>
      <c r="BV289" s="1009"/>
      <c r="BW289" s="1009"/>
      <c r="BX289" s="1009"/>
      <c r="BY289" s="1009"/>
      <c r="BZ289" s="1009"/>
      <c r="CA289" s="1009"/>
      <c r="CB289" s="1009"/>
      <c r="CC289" s="1009"/>
      <c r="CD289" s="1009"/>
      <c r="CE289" s="1009"/>
      <c r="CF289" s="1009"/>
      <c r="CG289" s="1009"/>
      <c r="CH289" s="1009"/>
      <c r="CI289" s="1009"/>
      <c r="CJ289" s="1009"/>
      <c r="CK289" s="1009"/>
      <c r="CL289" s="1009"/>
    </row>
    <row r="290" spans="1:90" s="959" customFormat="1">
      <c r="A290" s="928"/>
      <c r="D290" s="1025"/>
      <c r="E290" s="1025"/>
      <c r="F290" s="1025"/>
      <c r="G290" s="1025"/>
      <c r="P290" s="1009"/>
      <c r="Q290" s="1009"/>
      <c r="R290" s="1009"/>
      <c r="S290" s="1009"/>
      <c r="T290" s="1009"/>
      <c r="U290" s="1009"/>
      <c r="V290" s="1009"/>
      <c r="W290" s="1009"/>
      <c r="X290" s="1009"/>
      <c r="Y290" s="1009"/>
      <c r="Z290" s="1009"/>
      <c r="AA290" s="1009"/>
      <c r="AB290" s="1009"/>
      <c r="AC290" s="1009"/>
      <c r="AD290" s="1009"/>
      <c r="AE290" s="1009"/>
      <c r="AF290" s="1009"/>
      <c r="AG290" s="1009"/>
      <c r="AH290" s="1009"/>
      <c r="AI290" s="1009"/>
      <c r="AJ290" s="1009"/>
      <c r="AK290" s="1009"/>
      <c r="AL290" s="1009"/>
      <c r="AM290" s="1009"/>
      <c r="AN290" s="1009"/>
      <c r="AO290" s="1009"/>
      <c r="AP290" s="1009"/>
      <c r="AQ290" s="1009"/>
      <c r="AR290" s="1009"/>
      <c r="AS290" s="1009"/>
      <c r="AT290" s="1009"/>
      <c r="AU290" s="1009"/>
      <c r="AV290" s="1009"/>
      <c r="AW290" s="1009"/>
      <c r="AX290" s="1009"/>
      <c r="AY290" s="1009"/>
      <c r="AZ290" s="1009"/>
      <c r="BA290" s="1009"/>
      <c r="BB290" s="1009"/>
      <c r="BC290" s="1009"/>
      <c r="BD290" s="1009"/>
      <c r="BE290" s="1009"/>
      <c r="BF290" s="1009"/>
      <c r="BG290" s="1009"/>
      <c r="BH290" s="1009"/>
      <c r="BI290" s="1009"/>
      <c r="BJ290" s="1009"/>
      <c r="BK290" s="1009"/>
      <c r="BL290" s="1009"/>
      <c r="BM290" s="1009"/>
      <c r="BN290" s="1009"/>
      <c r="BO290" s="1009"/>
      <c r="BP290" s="1009"/>
      <c r="BQ290" s="1009"/>
      <c r="BR290" s="1009"/>
      <c r="BS290" s="1009"/>
      <c r="BT290" s="1009"/>
      <c r="BU290" s="1009"/>
      <c r="BV290" s="1009"/>
      <c r="BW290" s="1009"/>
      <c r="BX290" s="1009"/>
      <c r="BY290" s="1009"/>
      <c r="BZ290" s="1009"/>
      <c r="CA290" s="1009"/>
      <c r="CB290" s="1009"/>
      <c r="CC290" s="1009"/>
      <c r="CD290" s="1009"/>
      <c r="CE290" s="1009"/>
      <c r="CF290" s="1009"/>
      <c r="CG290" s="1009"/>
      <c r="CH290" s="1009"/>
      <c r="CI290" s="1009"/>
      <c r="CJ290" s="1009"/>
      <c r="CK290" s="1009"/>
      <c r="CL290" s="1009"/>
    </row>
    <row r="291" spans="1:90" s="959" customFormat="1">
      <c r="A291" s="928"/>
      <c r="D291" s="1025"/>
      <c r="E291" s="1025"/>
      <c r="F291" s="1025"/>
      <c r="G291" s="1025"/>
      <c r="P291" s="1009"/>
      <c r="Q291" s="1009"/>
      <c r="R291" s="1009"/>
      <c r="S291" s="1009"/>
      <c r="T291" s="1009"/>
      <c r="U291" s="1009"/>
      <c r="V291" s="1009"/>
      <c r="W291" s="1009"/>
      <c r="X291" s="1009"/>
      <c r="Y291" s="1009"/>
      <c r="Z291" s="1009"/>
      <c r="AA291" s="1009"/>
      <c r="AB291" s="1009"/>
      <c r="AC291" s="1009"/>
      <c r="AD291" s="1009"/>
      <c r="AE291" s="1009"/>
      <c r="AF291" s="1009"/>
      <c r="AG291" s="1009"/>
      <c r="AH291" s="1009"/>
      <c r="AI291" s="1009"/>
      <c r="AJ291" s="1009"/>
      <c r="AK291" s="1009"/>
      <c r="AL291" s="1009"/>
      <c r="AM291" s="1009"/>
      <c r="AN291" s="1009"/>
      <c r="AO291" s="1009"/>
      <c r="AP291" s="1009"/>
      <c r="AQ291" s="1009"/>
      <c r="AR291" s="1009"/>
      <c r="AS291" s="1009"/>
      <c r="AT291" s="1009"/>
      <c r="AU291" s="1009"/>
      <c r="AV291" s="1009"/>
      <c r="AW291" s="1009"/>
      <c r="AX291" s="1009"/>
      <c r="AY291" s="1009"/>
      <c r="AZ291" s="1009"/>
      <c r="BA291" s="1009"/>
      <c r="BB291" s="1009"/>
      <c r="BC291" s="1009"/>
      <c r="BD291" s="1009"/>
      <c r="BE291" s="1009"/>
      <c r="BF291" s="1009"/>
      <c r="BG291" s="1009"/>
      <c r="BH291" s="1009"/>
      <c r="BI291" s="1009"/>
      <c r="BJ291" s="1009"/>
      <c r="BK291" s="1009"/>
      <c r="BL291" s="1009"/>
      <c r="BM291" s="1009"/>
      <c r="BN291" s="1009"/>
      <c r="BO291" s="1009"/>
      <c r="BP291" s="1009"/>
      <c r="BQ291" s="1009"/>
      <c r="BR291" s="1009"/>
      <c r="BS291" s="1009"/>
      <c r="BT291" s="1009"/>
      <c r="BU291" s="1009"/>
      <c r="BV291" s="1009"/>
      <c r="BW291" s="1009"/>
      <c r="BX291" s="1009"/>
      <c r="BY291" s="1009"/>
      <c r="BZ291" s="1009"/>
      <c r="CA291" s="1009"/>
      <c r="CB291" s="1009"/>
      <c r="CC291" s="1009"/>
      <c r="CD291" s="1009"/>
      <c r="CE291" s="1009"/>
      <c r="CF291" s="1009"/>
      <c r="CG291" s="1009"/>
      <c r="CH291" s="1009"/>
      <c r="CI291" s="1009"/>
      <c r="CJ291" s="1009"/>
      <c r="CK291" s="1009"/>
      <c r="CL291" s="1009"/>
    </row>
    <row r="292" spans="1:90" s="959" customFormat="1">
      <c r="A292" s="928"/>
      <c r="D292" s="1025"/>
      <c r="E292" s="1025"/>
      <c r="F292" s="1025"/>
      <c r="G292" s="1025"/>
      <c r="P292" s="1009"/>
      <c r="Q292" s="1009"/>
      <c r="R292" s="1009"/>
      <c r="S292" s="1009"/>
      <c r="T292" s="1009"/>
      <c r="U292" s="1009"/>
      <c r="V292" s="1009"/>
      <c r="W292" s="1009"/>
      <c r="X292" s="1009"/>
      <c r="Y292" s="1009"/>
      <c r="Z292" s="1009"/>
      <c r="AA292" s="1009"/>
      <c r="AB292" s="1009"/>
      <c r="AC292" s="1009"/>
      <c r="AD292" s="1009"/>
      <c r="AE292" s="1009"/>
      <c r="AF292" s="1009"/>
      <c r="AG292" s="1009"/>
      <c r="AH292" s="1009"/>
      <c r="AI292" s="1009"/>
      <c r="AJ292" s="1009"/>
      <c r="AK292" s="1009"/>
      <c r="AL292" s="1009"/>
      <c r="AM292" s="1009"/>
      <c r="AN292" s="1009"/>
      <c r="AO292" s="1009"/>
      <c r="AP292" s="1009"/>
      <c r="AQ292" s="1009"/>
      <c r="AR292" s="1009"/>
      <c r="AS292" s="1009"/>
      <c r="AT292" s="1009"/>
      <c r="AU292" s="1009"/>
      <c r="AV292" s="1009"/>
      <c r="AW292" s="1009"/>
      <c r="AX292" s="1009"/>
      <c r="AY292" s="1009"/>
      <c r="AZ292" s="1009"/>
      <c r="BA292" s="1009"/>
      <c r="BB292" s="1009"/>
      <c r="BC292" s="1009"/>
      <c r="BD292" s="1009"/>
      <c r="BE292" s="1009"/>
      <c r="BF292" s="1009"/>
      <c r="BG292" s="1009"/>
      <c r="BH292" s="1009"/>
      <c r="BI292" s="1009"/>
      <c r="BJ292" s="1009"/>
      <c r="BK292" s="1009"/>
      <c r="BL292" s="1009"/>
      <c r="BM292" s="1009"/>
      <c r="BN292" s="1009"/>
      <c r="BO292" s="1009"/>
      <c r="BP292" s="1009"/>
      <c r="BQ292" s="1009"/>
      <c r="BR292" s="1009"/>
      <c r="BS292" s="1009"/>
      <c r="BT292" s="1009"/>
      <c r="BU292" s="1009"/>
      <c r="BV292" s="1009"/>
      <c r="BW292" s="1009"/>
      <c r="BX292" s="1009"/>
      <c r="BY292" s="1009"/>
      <c r="BZ292" s="1009"/>
      <c r="CA292" s="1009"/>
      <c r="CB292" s="1009"/>
      <c r="CC292" s="1009"/>
      <c r="CD292" s="1009"/>
      <c r="CE292" s="1009"/>
      <c r="CF292" s="1009"/>
      <c r="CG292" s="1009"/>
      <c r="CH292" s="1009"/>
      <c r="CI292" s="1009"/>
      <c r="CJ292" s="1009"/>
      <c r="CK292" s="1009"/>
      <c r="CL292" s="1009"/>
    </row>
    <row r="293" spans="1:90" s="959" customFormat="1">
      <c r="A293" s="928"/>
      <c r="D293" s="1025"/>
      <c r="E293" s="1025"/>
      <c r="F293" s="1025"/>
      <c r="G293" s="1025"/>
      <c r="P293" s="1009"/>
      <c r="Q293" s="1009"/>
      <c r="R293" s="1009"/>
      <c r="S293" s="1009"/>
      <c r="T293" s="1009"/>
      <c r="U293" s="1009"/>
      <c r="V293" s="1009"/>
      <c r="W293" s="1009"/>
      <c r="X293" s="1009"/>
      <c r="Y293" s="1009"/>
      <c r="Z293" s="1009"/>
      <c r="AA293" s="1009"/>
      <c r="AB293" s="1009"/>
      <c r="AC293" s="1009"/>
      <c r="AD293" s="1009"/>
      <c r="AE293" s="1009"/>
      <c r="AF293" s="1009"/>
      <c r="AG293" s="1009"/>
      <c r="AH293" s="1009"/>
      <c r="AI293" s="1009"/>
      <c r="AJ293" s="1009"/>
      <c r="AK293" s="1009"/>
      <c r="AL293" s="1009"/>
      <c r="AM293" s="1009"/>
      <c r="AN293" s="1009"/>
      <c r="AO293" s="1009"/>
      <c r="AP293" s="1009"/>
      <c r="AQ293" s="1009"/>
      <c r="AR293" s="1009"/>
      <c r="AS293" s="1009"/>
      <c r="AT293" s="1009"/>
      <c r="AU293" s="1009"/>
      <c r="AV293" s="1009"/>
      <c r="AW293" s="1009"/>
      <c r="AX293" s="1009"/>
      <c r="AY293" s="1009"/>
      <c r="AZ293" s="1009"/>
      <c r="BA293" s="1009"/>
      <c r="BB293" s="1009"/>
      <c r="BC293" s="1009"/>
      <c r="BD293" s="1009"/>
      <c r="BE293" s="1009"/>
      <c r="BF293" s="1009"/>
      <c r="BG293" s="1009"/>
      <c r="BH293" s="1009"/>
      <c r="BI293" s="1009"/>
      <c r="BJ293" s="1009"/>
      <c r="BK293" s="1009"/>
      <c r="BL293" s="1009"/>
      <c r="BM293" s="1009"/>
      <c r="BN293" s="1009"/>
      <c r="BO293" s="1009"/>
      <c r="BP293" s="1009"/>
      <c r="BQ293" s="1009"/>
      <c r="BR293" s="1009"/>
      <c r="BS293" s="1009"/>
      <c r="BT293" s="1009"/>
      <c r="BU293" s="1009"/>
      <c r="BV293" s="1009"/>
      <c r="BW293" s="1009"/>
      <c r="BX293" s="1009"/>
      <c r="BY293" s="1009"/>
      <c r="BZ293" s="1009"/>
      <c r="CA293" s="1009"/>
      <c r="CB293" s="1009"/>
      <c r="CC293" s="1009"/>
      <c r="CD293" s="1009"/>
      <c r="CE293" s="1009"/>
      <c r="CF293" s="1009"/>
      <c r="CG293" s="1009"/>
      <c r="CH293" s="1009"/>
      <c r="CI293" s="1009"/>
      <c r="CJ293" s="1009"/>
      <c r="CK293" s="1009"/>
      <c r="CL293" s="1009"/>
    </row>
    <row r="294" spans="1:90" s="959" customFormat="1">
      <c r="A294" s="928"/>
      <c r="D294" s="1025"/>
      <c r="E294" s="1025"/>
      <c r="F294" s="1025"/>
      <c r="G294" s="1025"/>
      <c r="P294" s="1009"/>
      <c r="Q294" s="1009"/>
      <c r="R294" s="1009"/>
      <c r="S294" s="1009"/>
      <c r="T294" s="1009"/>
      <c r="U294" s="1009"/>
      <c r="V294" s="1009"/>
      <c r="W294" s="1009"/>
      <c r="X294" s="1009"/>
      <c r="Y294" s="1009"/>
      <c r="Z294" s="1009"/>
      <c r="AA294" s="1009"/>
      <c r="AB294" s="1009"/>
      <c r="AC294" s="1009"/>
      <c r="AD294" s="1009"/>
      <c r="AE294" s="1009"/>
      <c r="AF294" s="1009"/>
      <c r="AG294" s="1009"/>
      <c r="AH294" s="1009"/>
      <c r="AI294" s="1009"/>
      <c r="AJ294" s="1009"/>
      <c r="AK294" s="1009"/>
      <c r="AL294" s="1009"/>
      <c r="AM294" s="1009"/>
      <c r="AN294" s="1009"/>
      <c r="AO294" s="1009"/>
      <c r="AP294" s="1009"/>
      <c r="AQ294" s="1009"/>
      <c r="AR294" s="1009"/>
      <c r="AS294" s="1009"/>
      <c r="AT294" s="1009"/>
      <c r="AU294" s="1009"/>
      <c r="AV294" s="1009"/>
      <c r="AW294" s="1009"/>
      <c r="AX294" s="1009"/>
      <c r="AY294" s="1009"/>
      <c r="AZ294" s="1009"/>
      <c r="BA294" s="1009"/>
      <c r="BB294" s="1009"/>
      <c r="BC294" s="1009"/>
      <c r="BD294" s="1009"/>
      <c r="BE294" s="1009"/>
      <c r="BF294" s="1009"/>
      <c r="BG294" s="1009"/>
      <c r="BH294" s="1009"/>
      <c r="BI294" s="1009"/>
      <c r="BJ294" s="1009"/>
      <c r="BK294" s="1009"/>
      <c r="BL294" s="1009"/>
      <c r="BM294" s="1009"/>
      <c r="BN294" s="1009"/>
      <c r="BO294" s="1009"/>
      <c r="BP294" s="1009"/>
      <c r="BQ294" s="1009"/>
      <c r="BR294" s="1009"/>
      <c r="BS294" s="1009"/>
      <c r="BT294" s="1009"/>
      <c r="BU294" s="1009"/>
      <c r="BV294" s="1009"/>
      <c r="BW294" s="1009"/>
      <c r="BX294" s="1009"/>
      <c r="BY294" s="1009"/>
      <c r="BZ294" s="1009"/>
      <c r="CA294" s="1009"/>
      <c r="CB294" s="1009"/>
      <c r="CC294" s="1009"/>
      <c r="CD294" s="1009"/>
      <c r="CE294" s="1009"/>
      <c r="CF294" s="1009"/>
      <c r="CG294" s="1009"/>
      <c r="CH294" s="1009"/>
      <c r="CI294" s="1009"/>
      <c r="CJ294" s="1009"/>
      <c r="CK294" s="1009"/>
      <c r="CL294" s="1009"/>
    </row>
    <row r="295" spans="1:90" s="959" customFormat="1">
      <c r="A295" s="928"/>
      <c r="D295" s="1025"/>
      <c r="E295" s="1025"/>
      <c r="F295" s="1025"/>
      <c r="G295" s="1025"/>
      <c r="P295" s="1009"/>
      <c r="Q295" s="1009"/>
      <c r="R295" s="1009"/>
      <c r="S295" s="1009"/>
      <c r="T295" s="1009"/>
      <c r="U295" s="1009"/>
      <c r="V295" s="1009"/>
      <c r="W295" s="1009"/>
      <c r="X295" s="1009"/>
      <c r="Y295" s="1009"/>
      <c r="Z295" s="1009"/>
      <c r="AA295" s="1009"/>
      <c r="AB295" s="1009"/>
      <c r="AC295" s="1009"/>
      <c r="AD295" s="1009"/>
      <c r="AE295" s="1009"/>
      <c r="AF295" s="1009"/>
      <c r="AG295" s="1009"/>
      <c r="AH295" s="1009"/>
      <c r="AI295" s="1009"/>
      <c r="AJ295" s="1009"/>
      <c r="AK295" s="1009"/>
      <c r="AL295" s="1009"/>
      <c r="AM295" s="1009"/>
      <c r="AN295" s="1009"/>
      <c r="AO295" s="1009"/>
      <c r="AP295" s="1009"/>
      <c r="AQ295" s="1009"/>
      <c r="AR295" s="1009"/>
      <c r="AS295" s="1009"/>
      <c r="AT295" s="1009"/>
      <c r="AU295" s="1009"/>
      <c r="AV295" s="1009"/>
      <c r="AW295" s="1009"/>
      <c r="AX295" s="1009"/>
      <c r="AY295" s="1009"/>
      <c r="AZ295" s="1009"/>
      <c r="BA295" s="1009"/>
      <c r="BB295" s="1009"/>
      <c r="BC295" s="1009"/>
      <c r="BD295" s="1009"/>
      <c r="BE295" s="1009"/>
      <c r="BF295" s="1009"/>
      <c r="BG295" s="1009"/>
      <c r="BH295" s="1009"/>
      <c r="BI295" s="1009"/>
      <c r="BJ295" s="1009"/>
      <c r="BK295" s="1009"/>
      <c r="BL295" s="1009"/>
      <c r="BM295" s="1009"/>
      <c r="BN295" s="1009"/>
      <c r="BO295" s="1009"/>
      <c r="BP295" s="1009"/>
      <c r="BQ295" s="1009"/>
      <c r="BR295" s="1009"/>
      <c r="BS295" s="1009"/>
      <c r="BT295" s="1009"/>
      <c r="BU295" s="1009"/>
      <c r="BV295" s="1009"/>
      <c r="BW295" s="1009"/>
      <c r="BX295" s="1009"/>
      <c r="BY295" s="1009"/>
      <c r="BZ295" s="1009"/>
      <c r="CA295" s="1009"/>
      <c r="CB295" s="1009"/>
      <c r="CC295" s="1009"/>
      <c r="CD295" s="1009"/>
      <c r="CE295" s="1009"/>
      <c r="CF295" s="1009"/>
      <c r="CG295" s="1009"/>
      <c r="CH295" s="1009"/>
      <c r="CI295" s="1009"/>
      <c r="CJ295" s="1009"/>
      <c r="CK295" s="1009"/>
      <c r="CL295" s="1009"/>
    </row>
    <row r="296" spans="1:90" s="959" customFormat="1">
      <c r="A296" s="928"/>
      <c r="D296" s="1025"/>
      <c r="E296" s="1025"/>
      <c r="F296" s="1025"/>
      <c r="G296" s="1025"/>
      <c r="P296" s="1009"/>
      <c r="Q296" s="1009"/>
      <c r="R296" s="1009"/>
      <c r="S296" s="1009"/>
      <c r="T296" s="1009"/>
      <c r="U296" s="1009"/>
      <c r="V296" s="1009"/>
      <c r="W296" s="1009"/>
      <c r="X296" s="1009"/>
      <c r="Y296" s="1009"/>
      <c r="Z296" s="1009"/>
      <c r="AA296" s="1009"/>
      <c r="AB296" s="1009"/>
      <c r="AC296" s="1009"/>
      <c r="AD296" s="1009"/>
      <c r="AE296" s="1009"/>
      <c r="AF296" s="1009"/>
      <c r="AG296" s="1009"/>
      <c r="AH296" s="1009"/>
      <c r="AI296" s="1009"/>
      <c r="AJ296" s="1009"/>
      <c r="AK296" s="1009"/>
      <c r="AL296" s="1009"/>
      <c r="AM296" s="1009"/>
      <c r="AN296" s="1009"/>
      <c r="AO296" s="1009"/>
      <c r="AP296" s="1009"/>
      <c r="AQ296" s="1009"/>
      <c r="AR296" s="1009"/>
      <c r="AS296" s="1009"/>
      <c r="AT296" s="1009"/>
      <c r="AU296" s="1009"/>
      <c r="AV296" s="1009"/>
      <c r="AW296" s="1009"/>
      <c r="AX296" s="1009"/>
      <c r="AY296" s="1009"/>
      <c r="AZ296" s="1009"/>
      <c r="BA296" s="1009"/>
      <c r="BB296" s="1009"/>
      <c r="BC296" s="1009"/>
      <c r="BD296" s="1009"/>
      <c r="BE296" s="1009"/>
      <c r="BF296" s="1009"/>
      <c r="BG296" s="1009"/>
      <c r="BH296" s="1009"/>
      <c r="BI296" s="1009"/>
      <c r="BJ296" s="1009"/>
      <c r="BK296" s="1009"/>
      <c r="BL296" s="1009"/>
      <c r="BM296" s="1009"/>
      <c r="BN296" s="1009"/>
      <c r="BO296" s="1009"/>
      <c r="BP296" s="1009"/>
      <c r="BQ296" s="1009"/>
      <c r="BR296" s="1009"/>
      <c r="BS296" s="1009"/>
      <c r="BT296" s="1009"/>
      <c r="BU296" s="1009"/>
      <c r="BV296" s="1009"/>
      <c r="BW296" s="1009"/>
      <c r="BX296" s="1009"/>
      <c r="BY296" s="1009"/>
      <c r="BZ296" s="1009"/>
      <c r="CA296" s="1009"/>
      <c r="CB296" s="1009"/>
      <c r="CC296" s="1009"/>
      <c r="CD296" s="1009"/>
      <c r="CE296" s="1009"/>
      <c r="CF296" s="1009"/>
      <c r="CG296" s="1009"/>
      <c r="CH296" s="1009"/>
      <c r="CI296" s="1009"/>
      <c r="CJ296" s="1009"/>
      <c r="CK296" s="1009"/>
      <c r="CL296" s="1009"/>
    </row>
    <row r="297" spans="1:90" s="959" customFormat="1">
      <c r="A297" s="928"/>
      <c r="D297" s="1025"/>
      <c r="E297" s="1025"/>
      <c r="F297" s="1025"/>
      <c r="G297" s="1025"/>
      <c r="P297" s="1009"/>
      <c r="Q297" s="1009"/>
      <c r="R297" s="1009"/>
      <c r="S297" s="1009"/>
      <c r="T297" s="1009"/>
      <c r="U297" s="1009"/>
      <c r="V297" s="1009"/>
      <c r="W297" s="1009"/>
      <c r="X297" s="1009"/>
      <c r="Y297" s="1009"/>
      <c r="Z297" s="1009"/>
      <c r="AA297" s="1009"/>
      <c r="AB297" s="1009"/>
      <c r="AC297" s="1009"/>
      <c r="AD297" s="1009"/>
      <c r="AE297" s="1009"/>
      <c r="AF297" s="1009"/>
      <c r="AG297" s="1009"/>
      <c r="AH297" s="1009"/>
      <c r="AI297" s="1009"/>
      <c r="AJ297" s="1009"/>
      <c r="AK297" s="1009"/>
      <c r="AL297" s="1009"/>
      <c r="AM297" s="1009"/>
      <c r="AN297" s="1009"/>
      <c r="AO297" s="1009"/>
      <c r="AP297" s="1009"/>
      <c r="AQ297" s="1009"/>
      <c r="AR297" s="1009"/>
      <c r="AS297" s="1009"/>
      <c r="AT297" s="1009"/>
      <c r="AU297" s="1009"/>
      <c r="AV297" s="1009"/>
      <c r="AW297" s="1009"/>
      <c r="AX297" s="1009"/>
      <c r="AY297" s="1009"/>
      <c r="AZ297" s="1009"/>
      <c r="BA297" s="1009"/>
      <c r="BB297" s="1009"/>
      <c r="BC297" s="1009"/>
      <c r="BD297" s="1009"/>
      <c r="BE297" s="1009"/>
      <c r="BF297" s="1009"/>
      <c r="BG297" s="1009"/>
      <c r="BH297" s="1009"/>
      <c r="BI297" s="1009"/>
      <c r="BJ297" s="1009"/>
      <c r="BK297" s="1009"/>
      <c r="BL297" s="1009"/>
      <c r="BM297" s="1009"/>
      <c r="BN297" s="1009"/>
      <c r="BO297" s="1009"/>
      <c r="BP297" s="1009"/>
      <c r="BQ297" s="1009"/>
      <c r="BR297" s="1009"/>
      <c r="BS297" s="1009"/>
      <c r="BT297" s="1009"/>
      <c r="BU297" s="1009"/>
      <c r="BV297" s="1009"/>
      <c r="BW297" s="1009"/>
      <c r="BX297" s="1009"/>
      <c r="BY297" s="1009"/>
      <c r="BZ297" s="1009"/>
      <c r="CA297" s="1009"/>
      <c r="CB297" s="1009"/>
      <c r="CC297" s="1009"/>
      <c r="CD297" s="1009"/>
      <c r="CE297" s="1009"/>
      <c r="CF297" s="1009"/>
      <c r="CG297" s="1009"/>
      <c r="CH297" s="1009"/>
      <c r="CI297" s="1009"/>
      <c r="CJ297" s="1009"/>
      <c r="CK297" s="1009"/>
      <c r="CL297" s="1009"/>
    </row>
    <row r="298" spans="1:90" s="959" customFormat="1">
      <c r="A298" s="928"/>
      <c r="D298" s="1025"/>
      <c r="E298" s="1025"/>
      <c r="F298" s="1025"/>
      <c r="G298" s="1025"/>
      <c r="P298" s="1009"/>
      <c r="Q298" s="1009"/>
      <c r="R298" s="1009"/>
      <c r="S298" s="1009"/>
      <c r="T298" s="1009"/>
      <c r="U298" s="1009"/>
      <c r="V298" s="1009"/>
      <c r="W298" s="1009"/>
      <c r="X298" s="1009"/>
      <c r="Y298" s="1009"/>
      <c r="Z298" s="1009"/>
      <c r="AA298" s="1009"/>
      <c r="AB298" s="1009"/>
      <c r="AC298" s="1009"/>
      <c r="AD298" s="1009"/>
      <c r="AE298" s="1009"/>
      <c r="AF298" s="1009"/>
      <c r="AG298" s="1009"/>
      <c r="AH298" s="1009"/>
      <c r="AI298" s="1009"/>
      <c r="AJ298" s="1009"/>
      <c r="AK298" s="1009"/>
      <c r="AL298" s="1009"/>
      <c r="AM298" s="1009"/>
      <c r="AN298" s="1009"/>
      <c r="AO298" s="1009"/>
      <c r="AP298" s="1009"/>
      <c r="AQ298" s="1009"/>
      <c r="AR298" s="1009"/>
      <c r="AS298" s="1009"/>
      <c r="AT298" s="1009"/>
      <c r="AU298" s="1009"/>
      <c r="AV298" s="1009"/>
      <c r="AW298" s="1009"/>
      <c r="AX298" s="1009"/>
      <c r="AY298" s="1009"/>
      <c r="AZ298" s="1009"/>
      <c r="BA298" s="1009"/>
      <c r="BB298" s="1009"/>
      <c r="BC298" s="1009"/>
      <c r="BD298" s="1009"/>
      <c r="BE298" s="1009"/>
      <c r="BF298" s="1009"/>
      <c r="BG298" s="1009"/>
      <c r="BH298" s="1009"/>
      <c r="BI298" s="1009"/>
      <c r="BJ298" s="1009"/>
      <c r="BK298" s="1009"/>
      <c r="BL298" s="1009"/>
      <c r="BM298" s="1009"/>
      <c r="BN298" s="1009"/>
      <c r="BO298" s="1009"/>
      <c r="BP298" s="1009"/>
      <c r="BQ298" s="1009"/>
      <c r="BR298" s="1009"/>
      <c r="BS298" s="1009"/>
      <c r="BT298" s="1009"/>
      <c r="BU298" s="1009"/>
      <c r="BV298" s="1009"/>
      <c r="BW298" s="1009"/>
      <c r="BX298" s="1009"/>
      <c r="BY298" s="1009"/>
      <c r="BZ298" s="1009"/>
      <c r="CA298" s="1009"/>
      <c r="CB298" s="1009"/>
      <c r="CC298" s="1009"/>
      <c r="CD298" s="1009"/>
      <c r="CE298" s="1009"/>
      <c r="CF298" s="1009"/>
      <c r="CG298" s="1009"/>
      <c r="CH298" s="1009"/>
      <c r="CI298" s="1009"/>
      <c r="CJ298" s="1009"/>
      <c r="CK298" s="1009"/>
      <c r="CL298" s="1009"/>
    </row>
    <row r="299" spans="1:90" s="959" customFormat="1">
      <c r="A299" s="928"/>
      <c r="D299" s="1025"/>
      <c r="E299" s="1025"/>
      <c r="F299" s="1025"/>
      <c r="G299" s="1025"/>
      <c r="P299" s="1009"/>
      <c r="Q299" s="1009"/>
      <c r="R299" s="1009"/>
      <c r="S299" s="1009"/>
      <c r="T299" s="1009"/>
      <c r="U299" s="1009"/>
      <c r="V299" s="1009"/>
      <c r="W299" s="1009"/>
      <c r="X299" s="1009"/>
      <c r="Y299" s="1009"/>
      <c r="Z299" s="1009"/>
      <c r="AA299" s="1009"/>
      <c r="AB299" s="1009"/>
      <c r="AC299" s="1009"/>
      <c r="AD299" s="1009"/>
      <c r="AE299" s="1009"/>
      <c r="AF299" s="1009"/>
      <c r="AG299" s="1009"/>
      <c r="AH299" s="1009"/>
      <c r="AI299" s="1009"/>
      <c r="AJ299" s="1009"/>
      <c r="AK299" s="1009"/>
      <c r="AL299" s="1009"/>
      <c r="AM299" s="1009"/>
      <c r="AN299" s="1009"/>
      <c r="AO299" s="1009"/>
      <c r="AP299" s="1009"/>
      <c r="AQ299" s="1009"/>
      <c r="AR299" s="1009"/>
      <c r="AS299" s="1009"/>
      <c r="AT299" s="1009"/>
      <c r="AU299" s="1009"/>
      <c r="AV299" s="1009"/>
      <c r="AW299" s="1009"/>
      <c r="AX299" s="1009"/>
      <c r="AY299" s="1009"/>
      <c r="AZ299" s="1009"/>
      <c r="BA299" s="1009"/>
      <c r="BB299" s="1009"/>
      <c r="BC299" s="1009"/>
      <c r="BD299" s="1009"/>
      <c r="BE299" s="1009"/>
      <c r="BF299" s="1009"/>
      <c r="BG299" s="1009"/>
      <c r="BH299" s="1009"/>
      <c r="BI299" s="1009"/>
      <c r="BJ299" s="1009"/>
      <c r="BK299" s="1009"/>
      <c r="BL299" s="1009"/>
      <c r="BM299" s="1009"/>
      <c r="BN299" s="1009"/>
      <c r="BO299" s="1009"/>
      <c r="BP299" s="1009"/>
      <c r="BQ299" s="1009"/>
      <c r="BR299" s="1009"/>
      <c r="BS299" s="1009"/>
      <c r="BT299" s="1009"/>
      <c r="BU299" s="1009"/>
      <c r="BV299" s="1009"/>
      <c r="BW299" s="1009"/>
      <c r="BX299" s="1009"/>
      <c r="BY299" s="1009"/>
      <c r="BZ299" s="1009"/>
      <c r="CA299" s="1009"/>
      <c r="CB299" s="1009"/>
      <c r="CC299" s="1009"/>
      <c r="CD299" s="1009"/>
      <c r="CE299" s="1009"/>
      <c r="CF299" s="1009"/>
      <c r="CG299" s="1009"/>
      <c r="CH299" s="1009"/>
      <c r="CI299" s="1009"/>
      <c r="CJ299" s="1009"/>
      <c r="CK299" s="1009"/>
      <c r="CL299" s="1009"/>
    </row>
    <row r="300" spans="1:90" s="959" customFormat="1">
      <c r="A300" s="928"/>
      <c r="D300" s="1025"/>
      <c r="E300" s="1025"/>
      <c r="F300" s="1025"/>
      <c r="G300" s="1025"/>
      <c r="P300" s="1009"/>
      <c r="Q300" s="1009"/>
      <c r="R300" s="1009"/>
      <c r="S300" s="1009"/>
      <c r="T300" s="1009"/>
      <c r="U300" s="1009"/>
      <c r="V300" s="1009"/>
      <c r="W300" s="1009"/>
      <c r="X300" s="1009"/>
      <c r="Y300" s="1009"/>
      <c r="Z300" s="1009"/>
      <c r="AA300" s="1009"/>
      <c r="AB300" s="1009"/>
      <c r="AC300" s="1009"/>
      <c r="AD300" s="1009"/>
      <c r="AE300" s="1009"/>
      <c r="AF300" s="1009"/>
      <c r="AG300" s="1009"/>
      <c r="AH300" s="1009"/>
      <c r="AI300" s="1009"/>
      <c r="AJ300" s="1009"/>
      <c r="AK300" s="1009"/>
      <c r="AL300" s="1009"/>
      <c r="AM300" s="1009"/>
      <c r="AN300" s="1009"/>
      <c r="AO300" s="1009"/>
      <c r="AP300" s="1009"/>
      <c r="AQ300" s="1009"/>
      <c r="AR300" s="1009"/>
      <c r="AS300" s="1009"/>
      <c r="AT300" s="1009"/>
      <c r="AU300" s="1009"/>
      <c r="AV300" s="1009"/>
      <c r="AW300" s="1009"/>
      <c r="AX300" s="1009"/>
      <c r="AY300" s="1009"/>
      <c r="AZ300" s="1009"/>
      <c r="BA300" s="1009"/>
      <c r="BB300" s="1009"/>
      <c r="BC300" s="1009"/>
      <c r="BD300" s="1009"/>
      <c r="BE300" s="1009"/>
      <c r="BF300" s="1009"/>
      <c r="BG300" s="1009"/>
      <c r="BH300" s="1009"/>
      <c r="BI300" s="1009"/>
      <c r="BJ300" s="1009"/>
      <c r="BK300" s="1009"/>
      <c r="BL300" s="1009"/>
      <c r="BM300" s="1009"/>
      <c r="BN300" s="1009"/>
      <c r="BO300" s="1009"/>
      <c r="BP300" s="1009"/>
      <c r="BQ300" s="1009"/>
      <c r="BR300" s="1009"/>
      <c r="BS300" s="1009"/>
      <c r="BT300" s="1009"/>
      <c r="BU300" s="1009"/>
      <c r="BV300" s="1009"/>
      <c r="BW300" s="1009"/>
      <c r="BX300" s="1009"/>
      <c r="BY300" s="1009"/>
      <c r="BZ300" s="1009"/>
      <c r="CA300" s="1009"/>
      <c r="CB300" s="1009"/>
      <c r="CC300" s="1009"/>
      <c r="CD300" s="1009"/>
      <c r="CE300" s="1009"/>
      <c r="CF300" s="1009"/>
      <c r="CG300" s="1009"/>
      <c r="CH300" s="1009"/>
      <c r="CI300" s="1009"/>
      <c r="CJ300" s="1009"/>
      <c r="CK300" s="1009"/>
      <c r="CL300" s="1009"/>
    </row>
    <row r="301" spans="1:90" s="959" customFormat="1">
      <c r="A301" s="928"/>
      <c r="D301" s="1025"/>
      <c r="E301" s="1025"/>
      <c r="F301" s="1025"/>
      <c r="G301" s="1025"/>
      <c r="P301" s="1009"/>
      <c r="Q301" s="1009"/>
      <c r="R301" s="1009"/>
      <c r="S301" s="1009"/>
      <c r="T301" s="1009"/>
      <c r="U301" s="1009"/>
      <c r="V301" s="1009"/>
      <c r="W301" s="1009"/>
      <c r="X301" s="1009"/>
      <c r="Y301" s="1009"/>
      <c r="Z301" s="1009"/>
      <c r="AA301" s="1009"/>
      <c r="AB301" s="1009"/>
      <c r="AC301" s="1009"/>
      <c r="AD301" s="1009"/>
      <c r="AE301" s="1009"/>
      <c r="AF301" s="1009"/>
      <c r="AG301" s="1009"/>
      <c r="AH301" s="1009"/>
      <c r="AI301" s="1009"/>
      <c r="AJ301" s="1009"/>
      <c r="AK301" s="1009"/>
      <c r="AL301" s="1009"/>
      <c r="AM301" s="1009"/>
      <c r="AN301" s="1009"/>
      <c r="AO301" s="1009"/>
      <c r="AP301" s="1009"/>
      <c r="AQ301" s="1009"/>
      <c r="AR301" s="1009"/>
      <c r="AS301" s="1009"/>
      <c r="AT301" s="1009"/>
      <c r="AU301" s="1009"/>
      <c r="AV301" s="1009"/>
      <c r="AW301" s="1009"/>
      <c r="AX301" s="1009"/>
      <c r="AY301" s="1009"/>
      <c r="AZ301" s="1009"/>
      <c r="BA301" s="1009"/>
      <c r="BB301" s="1009"/>
      <c r="BC301" s="1009"/>
      <c r="BD301" s="1009"/>
      <c r="BE301" s="1009"/>
      <c r="BF301" s="1009"/>
      <c r="BG301" s="1009"/>
      <c r="BH301" s="1009"/>
      <c r="BI301" s="1009"/>
      <c r="BJ301" s="1009"/>
      <c r="BK301" s="1009"/>
      <c r="BL301" s="1009"/>
      <c r="BM301" s="1009"/>
      <c r="BN301" s="1009"/>
      <c r="BO301" s="1009"/>
      <c r="BP301" s="1009"/>
      <c r="BQ301" s="1009"/>
      <c r="BR301" s="1009"/>
      <c r="BS301" s="1009"/>
      <c r="BT301" s="1009"/>
      <c r="BU301" s="1009"/>
      <c r="BV301" s="1009"/>
      <c r="BW301" s="1009"/>
      <c r="BX301" s="1009"/>
      <c r="BY301" s="1009"/>
      <c r="BZ301" s="1009"/>
      <c r="CA301" s="1009"/>
      <c r="CB301" s="1009"/>
      <c r="CC301" s="1009"/>
      <c r="CD301" s="1009"/>
      <c r="CE301" s="1009"/>
      <c r="CF301" s="1009"/>
      <c r="CG301" s="1009"/>
      <c r="CH301" s="1009"/>
      <c r="CI301" s="1009"/>
      <c r="CJ301" s="1009"/>
      <c r="CK301" s="1009"/>
      <c r="CL301" s="1009"/>
    </row>
    <row r="302" spans="1:90" s="959" customFormat="1">
      <c r="A302" s="928"/>
      <c r="D302" s="1025"/>
      <c r="E302" s="1025"/>
      <c r="F302" s="1025"/>
      <c r="G302" s="1025"/>
      <c r="P302" s="1009"/>
      <c r="Q302" s="1009"/>
      <c r="R302" s="1009"/>
      <c r="S302" s="1009"/>
      <c r="T302" s="1009"/>
      <c r="U302" s="1009"/>
      <c r="V302" s="1009"/>
      <c r="W302" s="1009"/>
      <c r="X302" s="1009"/>
      <c r="Y302" s="1009"/>
      <c r="Z302" s="1009"/>
      <c r="AA302" s="1009"/>
      <c r="AB302" s="1009"/>
      <c r="AC302" s="1009"/>
      <c r="AD302" s="1009"/>
      <c r="AE302" s="1009"/>
      <c r="AF302" s="1009"/>
      <c r="AG302" s="1009"/>
      <c r="AH302" s="1009"/>
      <c r="AI302" s="1009"/>
      <c r="AJ302" s="1009"/>
      <c r="AK302" s="1009"/>
      <c r="AL302" s="1009"/>
      <c r="AM302" s="1009"/>
      <c r="AN302" s="1009"/>
      <c r="AO302" s="1009"/>
      <c r="AP302" s="1009"/>
      <c r="AQ302" s="1009"/>
      <c r="AR302" s="1009"/>
      <c r="AS302" s="1009"/>
      <c r="AT302" s="1009"/>
      <c r="AU302" s="1009"/>
      <c r="AV302" s="1009"/>
      <c r="AW302" s="1009"/>
      <c r="AX302" s="1009"/>
      <c r="AY302" s="1009"/>
      <c r="AZ302" s="1009"/>
      <c r="BA302" s="1009"/>
      <c r="BB302" s="1009"/>
      <c r="BC302" s="1009"/>
      <c r="BD302" s="1009"/>
      <c r="BE302" s="1009"/>
      <c r="BF302" s="1009"/>
      <c r="BG302" s="1009"/>
      <c r="BH302" s="1009"/>
      <c r="BI302" s="1009"/>
      <c r="BJ302" s="1009"/>
      <c r="BK302" s="1009"/>
      <c r="BL302" s="1009"/>
      <c r="BM302" s="1009"/>
      <c r="BN302" s="1009"/>
      <c r="BO302" s="1009"/>
      <c r="BP302" s="1009"/>
      <c r="BQ302" s="1009"/>
      <c r="BR302" s="1009"/>
      <c r="BS302" s="1009"/>
      <c r="BT302" s="1009"/>
      <c r="BU302" s="1009"/>
      <c r="BV302" s="1009"/>
      <c r="BW302" s="1009"/>
      <c r="BX302" s="1009"/>
      <c r="BY302" s="1009"/>
      <c r="BZ302" s="1009"/>
      <c r="CA302" s="1009"/>
      <c r="CB302" s="1009"/>
      <c r="CC302" s="1009"/>
      <c r="CD302" s="1009"/>
      <c r="CE302" s="1009"/>
      <c r="CF302" s="1009"/>
      <c r="CG302" s="1009"/>
      <c r="CH302" s="1009"/>
      <c r="CI302" s="1009"/>
      <c r="CJ302" s="1009"/>
      <c r="CK302" s="1009"/>
      <c r="CL302" s="1009"/>
    </row>
    <row r="303" spans="1:90" s="959" customFormat="1">
      <c r="A303" s="928"/>
      <c r="D303" s="1025"/>
      <c r="E303" s="1025"/>
      <c r="F303" s="1025"/>
      <c r="G303" s="1025"/>
      <c r="P303" s="1009"/>
      <c r="Q303" s="1009"/>
      <c r="R303" s="1009"/>
      <c r="S303" s="1009"/>
      <c r="T303" s="1009"/>
      <c r="U303" s="1009"/>
      <c r="V303" s="1009"/>
      <c r="W303" s="1009"/>
      <c r="X303" s="1009"/>
      <c r="Y303" s="1009"/>
      <c r="Z303" s="1009"/>
      <c r="AA303" s="1009"/>
      <c r="AB303" s="1009"/>
      <c r="AC303" s="1009"/>
      <c r="AD303" s="1009"/>
      <c r="AE303" s="1009"/>
      <c r="AF303" s="1009"/>
      <c r="AG303" s="1009"/>
      <c r="AH303" s="1009"/>
      <c r="AI303" s="1009"/>
      <c r="AJ303" s="1009"/>
      <c r="AK303" s="1009"/>
      <c r="AL303" s="1009"/>
      <c r="AM303" s="1009"/>
      <c r="AN303" s="1009"/>
      <c r="AO303" s="1009"/>
      <c r="AP303" s="1009"/>
      <c r="AQ303" s="1009"/>
      <c r="AR303" s="1009"/>
      <c r="AS303" s="1009"/>
      <c r="AT303" s="1009"/>
      <c r="AU303" s="1009"/>
      <c r="AV303" s="1009"/>
      <c r="AW303" s="1009"/>
      <c r="AX303" s="1009"/>
      <c r="AY303" s="1009"/>
      <c r="AZ303" s="1009"/>
      <c r="BA303" s="1009"/>
      <c r="BB303" s="1009"/>
      <c r="BC303" s="1009"/>
      <c r="BD303" s="1009"/>
      <c r="BE303" s="1009"/>
      <c r="BF303" s="1009"/>
      <c r="BG303" s="1009"/>
      <c r="BH303" s="1009"/>
      <c r="BI303" s="1009"/>
      <c r="BJ303" s="1009"/>
      <c r="BK303" s="1009"/>
      <c r="BL303" s="1009"/>
      <c r="BM303" s="1009"/>
      <c r="BN303" s="1009"/>
      <c r="BO303" s="1009"/>
      <c r="BP303" s="1009"/>
      <c r="BQ303" s="1009"/>
      <c r="BR303" s="1009"/>
      <c r="BS303" s="1009"/>
      <c r="BT303" s="1009"/>
      <c r="BU303" s="1009"/>
      <c r="BV303" s="1009"/>
      <c r="BW303" s="1009"/>
      <c r="BX303" s="1009"/>
      <c r="BY303" s="1009"/>
      <c r="BZ303" s="1009"/>
      <c r="CA303" s="1009"/>
      <c r="CB303" s="1009"/>
      <c r="CC303" s="1009"/>
      <c r="CD303" s="1009"/>
      <c r="CE303" s="1009"/>
      <c r="CF303" s="1009"/>
      <c r="CG303" s="1009"/>
      <c r="CH303" s="1009"/>
      <c r="CI303" s="1009"/>
      <c r="CJ303" s="1009"/>
      <c r="CK303" s="1009"/>
      <c r="CL303" s="1009"/>
    </row>
    <row r="304" spans="1:90" s="959" customFormat="1">
      <c r="A304" s="928"/>
      <c r="D304" s="1025"/>
      <c r="E304" s="1025"/>
      <c r="F304" s="1025"/>
      <c r="G304" s="1025"/>
      <c r="P304" s="1009"/>
      <c r="Q304" s="1009"/>
      <c r="R304" s="1009"/>
      <c r="S304" s="1009"/>
      <c r="T304" s="1009"/>
      <c r="U304" s="1009"/>
      <c r="V304" s="1009"/>
      <c r="W304" s="1009"/>
      <c r="X304" s="1009"/>
      <c r="Y304" s="1009"/>
      <c r="Z304" s="1009"/>
      <c r="AA304" s="1009"/>
      <c r="AB304" s="1009"/>
      <c r="AC304" s="1009"/>
      <c r="AD304" s="1009"/>
      <c r="AE304" s="1009"/>
      <c r="AF304" s="1009"/>
      <c r="AG304" s="1009"/>
      <c r="AH304" s="1009"/>
      <c r="AI304" s="1009"/>
      <c r="AJ304" s="1009"/>
      <c r="AK304" s="1009"/>
      <c r="AL304" s="1009"/>
      <c r="AM304" s="1009"/>
      <c r="AN304" s="1009"/>
      <c r="AO304" s="1009"/>
      <c r="AP304" s="1009"/>
      <c r="AQ304" s="1009"/>
      <c r="AR304" s="1009"/>
      <c r="AS304" s="1009"/>
      <c r="AT304" s="1009"/>
      <c r="AU304" s="1009"/>
      <c r="AV304" s="1009"/>
      <c r="AW304" s="1009"/>
      <c r="AX304" s="1009"/>
      <c r="AY304" s="1009"/>
      <c r="AZ304" s="1009"/>
      <c r="BA304" s="1009"/>
      <c r="BB304" s="1009"/>
      <c r="BC304" s="1009"/>
      <c r="BD304" s="1009"/>
      <c r="BE304" s="1009"/>
      <c r="BF304" s="1009"/>
      <c r="BG304" s="1009"/>
      <c r="BH304" s="1009"/>
      <c r="BI304" s="1009"/>
      <c r="BJ304" s="1009"/>
      <c r="BK304" s="1009"/>
      <c r="BL304" s="1009"/>
      <c r="BM304" s="1009"/>
      <c r="BN304" s="1009"/>
      <c r="BO304" s="1009"/>
      <c r="BP304" s="1009"/>
      <c r="BQ304" s="1009"/>
      <c r="BR304" s="1009"/>
      <c r="BS304" s="1009"/>
      <c r="BT304" s="1009"/>
      <c r="BU304" s="1009"/>
      <c r="BV304" s="1009"/>
      <c r="BW304" s="1009"/>
      <c r="BX304" s="1009"/>
      <c r="BY304" s="1009"/>
      <c r="BZ304" s="1009"/>
      <c r="CA304" s="1009"/>
      <c r="CB304" s="1009"/>
      <c r="CC304" s="1009"/>
      <c r="CD304" s="1009"/>
      <c r="CE304" s="1009"/>
      <c r="CF304" s="1009"/>
      <c r="CG304" s="1009"/>
      <c r="CH304" s="1009"/>
      <c r="CI304" s="1009"/>
      <c r="CJ304" s="1009"/>
      <c r="CK304" s="1009"/>
      <c r="CL304" s="1009"/>
    </row>
    <row r="305" spans="1:90" s="959" customFormat="1">
      <c r="A305" s="928"/>
      <c r="D305" s="1025"/>
      <c r="E305" s="1025"/>
      <c r="F305" s="1025"/>
      <c r="G305" s="1025"/>
      <c r="P305" s="1009"/>
      <c r="Q305" s="1009"/>
      <c r="R305" s="1009"/>
      <c r="S305" s="1009"/>
      <c r="T305" s="1009"/>
      <c r="U305" s="1009"/>
      <c r="V305" s="1009"/>
      <c r="W305" s="1009"/>
      <c r="X305" s="1009"/>
      <c r="Y305" s="1009"/>
      <c r="Z305" s="1009"/>
      <c r="AA305" s="1009"/>
      <c r="AB305" s="1009"/>
      <c r="AC305" s="1009"/>
      <c r="AD305" s="1009"/>
      <c r="AE305" s="1009"/>
      <c r="AF305" s="1009"/>
      <c r="AG305" s="1009"/>
      <c r="AH305" s="1009"/>
      <c r="AI305" s="1009"/>
      <c r="AJ305" s="1009"/>
      <c r="AK305" s="1009"/>
      <c r="AL305" s="1009"/>
      <c r="AM305" s="1009"/>
      <c r="AN305" s="1009"/>
      <c r="AO305" s="1009"/>
      <c r="AP305" s="1009"/>
      <c r="AQ305" s="1009"/>
      <c r="AR305" s="1009"/>
      <c r="AS305" s="1009"/>
      <c r="AT305" s="1009"/>
      <c r="AU305" s="1009"/>
      <c r="AV305" s="1009"/>
      <c r="AW305" s="1009"/>
      <c r="AX305" s="1009"/>
      <c r="AY305" s="1009"/>
      <c r="AZ305" s="1009"/>
      <c r="BA305" s="1009"/>
      <c r="BB305" s="1009"/>
      <c r="BC305" s="1009"/>
      <c r="BD305" s="1009"/>
      <c r="BE305" s="1009"/>
      <c r="BF305" s="1009"/>
      <c r="BG305" s="1009"/>
      <c r="BH305" s="1009"/>
      <c r="BI305" s="1009"/>
      <c r="BJ305" s="1009"/>
      <c r="BK305" s="1009"/>
      <c r="BL305" s="1009"/>
      <c r="BM305" s="1009"/>
      <c r="BN305" s="1009"/>
      <c r="BO305" s="1009"/>
      <c r="BP305" s="1009"/>
      <c r="BQ305" s="1009"/>
      <c r="BR305" s="1009"/>
      <c r="BS305" s="1009"/>
      <c r="BT305" s="1009"/>
      <c r="BU305" s="1009"/>
      <c r="BV305" s="1009"/>
      <c r="BW305" s="1009"/>
      <c r="BX305" s="1009"/>
      <c r="BY305" s="1009"/>
      <c r="BZ305" s="1009"/>
      <c r="CA305" s="1009"/>
      <c r="CB305" s="1009"/>
      <c r="CC305" s="1009"/>
      <c r="CD305" s="1009"/>
      <c r="CE305" s="1009"/>
      <c r="CF305" s="1009"/>
      <c r="CG305" s="1009"/>
      <c r="CH305" s="1009"/>
      <c r="CI305" s="1009"/>
      <c r="CJ305" s="1009"/>
      <c r="CK305" s="1009"/>
      <c r="CL305" s="1009"/>
    </row>
    <row r="306" spans="1:90" s="959" customFormat="1">
      <c r="A306" s="928"/>
      <c r="D306" s="1025"/>
      <c r="E306" s="1025"/>
      <c r="F306" s="1025"/>
      <c r="G306" s="1025"/>
      <c r="P306" s="1009"/>
      <c r="Q306" s="1009"/>
      <c r="R306" s="1009"/>
      <c r="S306" s="1009"/>
      <c r="T306" s="1009"/>
      <c r="U306" s="1009"/>
      <c r="V306" s="1009"/>
      <c r="W306" s="1009"/>
      <c r="X306" s="1009"/>
      <c r="Y306" s="1009"/>
      <c r="Z306" s="1009"/>
      <c r="AA306" s="1009"/>
      <c r="AB306" s="1009"/>
      <c r="AC306" s="1009"/>
      <c r="AD306" s="1009"/>
      <c r="AE306" s="1009"/>
      <c r="AF306" s="1009"/>
      <c r="AG306" s="1009"/>
      <c r="AH306" s="1009"/>
      <c r="AI306" s="1009"/>
      <c r="AJ306" s="1009"/>
      <c r="AK306" s="1009"/>
      <c r="AL306" s="1009"/>
      <c r="AM306" s="1009"/>
      <c r="AN306" s="1009"/>
      <c r="AO306" s="1009"/>
      <c r="AP306" s="1009"/>
      <c r="AQ306" s="1009"/>
      <c r="AR306" s="1009"/>
      <c r="AS306" s="1009"/>
      <c r="AT306" s="1009"/>
      <c r="AU306" s="1009"/>
      <c r="AV306" s="1009"/>
      <c r="AW306" s="1009"/>
      <c r="AX306" s="1009"/>
      <c r="AY306" s="1009"/>
      <c r="AZ306" s="1009"/>
      <c r="BA306" s="1009"/>
      <c r="BB306" s="1009"/>
      <c r="BC306" s="1009"/>
      <c r="BD306" s="1009"/>
      <c r="BE306" s="1009"/>
      <c r="BF306" s="1009"/>
      <c r="BG306" s="1009"/>
      <c r="BH306" s="1009"/>
      <c r="BI306" s="1009"/>
      <c r="BJ306" s="1009"/>
      <c r="BK306" s="1009"/>
      <c r="BL306" s="1009"/>
      <c r="BM306" s="1009"/>
      <c r="BN306" s="1009"/>
      <c r="BO306" s="1009"/>
      <c r="BP306" s="1009"/>
      <c r="BQ306" s="1009"/>
      <c r="BR306" s="1009"/>
      <c r="BS306" s="1009"/>
      <c r="BT306" s="1009"/>
      <c r="BU306" s="1009"/>
      <c r="BV306" s="1009"/>
      <c r="BW306" s="1009"/>
      <c r="BX306" s="1009"/>
      <c r="BY306" s="1009"/>
      <c r="BZ306" s="1009"/>
      <c r="CA306" s="1009"/>
      <c r="CB306" s="1009"/>
      <c r="CC306" s="1009"/>
      <c r="CD306" s="1009"/>
      <c r="CE306" s="1009"/>
      <c r="CF306" s="1009"/>
      <c r="CG306" s="1009"/>
      <c r="CH306" s="1009"/>
      <c r="CI306" s="1009"/>
      <c r="CJ306" s="1009"/>
      <c r="CK306" s="1009"/>
      <c r="CL306" s="1009"/>
    </row>
    <row r="307" spans="1:90" s="959" customFormat="1">
      <c r="A307" s="928"/>
      <c r="D307" s="1025"/>
      <c r="E307" s="1025"/>
      <c r="F307" s="1025"/>
      <c r="G307" s="1025"/>
      <c r="P307" s="1009"/>
      <c r="Q307" s="1009"/>
      <c r="R307" s="1009"/>
      <c r="S307" s="1009"/>
      <c r="T307" s="1009"/>
      <c r="U307" s="1009"/>
      <c r="V307" s="1009"/>
      <c r="W307" s="1009"/>
      <c r="X307" s="1009"/>
      <c r="Y307" s="1009"/>
      <c r="Z307" s="1009"/>
      <c r="AA307" s="1009"/>
      <c r="AB307" s="1009"/>
      <c r="AC307" s="1009"/>
      <c r="AD307" s="1009"/>
      <c r="AE307" s="1009"/>
      <c r="AF307" s="1009"/>
      <c r="AG307" s="1009"/>
      <c r="AH307" s="1009"/>
      <c r="AI307" s="1009"/>
      <c r="AJ307" s="1009"/>
      <c r="AK307" s="1009"/>
      <c r="AL307" s="1009"/>
      <c r="AM307" s="1009"/>
      <c r="AN307" s="1009"/>
      <c r="AO307" s="1009"/>
      <c r="AP307" s="1009"/>
      <c r="AQ307" s="1009"/>
      <c r="AR307" s="1009"/>
      <c r="AS307" s="1009"/>
      <c r="AT307" s="1009"/>
      <c r="AU307" s="1009"/>
      <c r="AV307" s="1009"/>
      <c r="AW307" s="1009"/>
      <c r="AX307" s="1009"/>
      <c r="AY307" s="1009"/>
      <c r="AZ307" s="1009"/>
      <c r="BA307" s="1009"/>
      <c r="BB307" s="1009"/>
      <c r="BC307" s="1009"/>
      <c r="BD307" s="1009"/>
      <c r="BE307" s="1009"/>
      <c r="BF307" s="1009"/>
      <c r="BG307" s="1009"/>
      <c r="BH307" s="1009"/>
      <c r="BI307" s="1009"/>
      <c r="BJ307" s="1009"/>
      <c r="BK307" s="1009"/>
      <c r="BL307" s="1009"/>
      <c r="BM307" s="1009"/>
      <c r="BN307" s="1009"/>
      <c r="BO307" s="1009"/>
      <c r="BP307" s="1009"/>
      <c r="BQ307" s="1009"/>
      <c r="BR307" s="1009"/>
      <c r="BS307" s="1009"/>
      <c r="BT307" s="1009"/>
      <c r="BU307" s="1009"/>
      <c r="BV307" s="1009"/>
      <c r="BW307" s="1009"/>
      <c r="BX307" s="1009"/>
      <c r="BY307" s="1009"/>
      <c r="BZ307" s="1009"/>
      <c r="CA307" s="1009"/>
      <c r="CB307" s="1009"/>
      <c r="CC307" s="1009"/>
      <c r="CD307" s="1009"/>
      <c r="CE307" s="1009"/>
      <c r="CF307" s="1009"/>
      <c r="CG307" s="1009"/>
      <c r="CH307" s="1009"/>
      <c r="CI307" s="1009"/>
      <c r="CJ307" s="1009"/>
      <c r="CK307" s="1009"/>
      <c r="CL307" s="1009"/>
    </row>
    <row r="308" spans="1:90" s="959" customFormat="1">
      <c r="A308" s="928"/>
      <c r="D308" s="1025"/>
      <c r="E308" s="1025"/>
      <c r="F308" s="1025"/>
      <c r="G308" s="1025"/>
      <c r="P308" s="1009"/>
      <c r="Q308" s="1009"/>
      <c r="R308" s="1009"/>
      <c r="S308" s="1009"/>
      <c r="T308" s="1009"/>
      <c r="U308" s="1009"/>
      <c r="V308" s="1009"/>
      <c r="W308" s="1009"/>
      <c r="X308" s="1009"/>
      <c r="Y308" s="1009"/>
      <c r="Z308" s="1009"/>
      <c r="AA308" s="1009"/>
      <c r="AB308" s="1009"/>
      <c r="AC308" s="1009"/>
      <c r="AD308" s="1009"/>
      <c r="AE308" s="1009"/>
      <c r="AF308" s="1009"/>
      <c r="AG308" s="1009"/>
      <c r="AH308" s="1009"/>
      <c r="AI308" s="1009"/>
      <c r="AJ308" s="1009"/>
      <c r="AK308" s="1009"/>
      <c r="AL308" s="1009"/>
      <c r="AM308" s="1009"/>
      <c r="AN308" s="1009"/>
      <c r="AO308" s="1009"/>
      <c r="AP308" s="1009"/>
      <c r="AQ308" s="1009"/>
      <c r="AR308" s="1009"/>
      <c r="AS308" s="1009"/>
      <c r="AT308" s="1009"/>
      <c r="AU308" s="1009"/>
      <c r="AV308" s="1009"/>
      <c r="AW308" s="1009"/>
      <c r="AX308" s="1009"/>
      <c r="AY308" s="1009"/>
      <c r="AZ308" s="1009"/>
      <c r="BA308" s="1009"/>
      <c r="BB308" s="1009"/>
      <c r="BC308" s="1009"/>
      <c r="BD308" s="1009"/>
      <c r="BE308" s="1009"/>
      <c r="BF308" s="1009"/>
      <c r="BG308" s="1009"/>
      <c r="BH308" s="1009"/>
      <c r="BI308" s="1009"/>
      <c r="BJ308" s="1009"/>
      <c r="BK308" s="1009"/>
      <c r="BL308" s="1009"/>
      <c r="BM308" s="1009"/>
      <c r="BN308" s="1009"/>
      <c r="BO308" s="1009"/>
      <c r="BP308" s="1009"/>
      <c r="BQ308" s="1009"/>
      <c r="BR308" s="1009"/>
      <c r="BS308" s="1009"/>
      <c r="BT308" s="1009"/>
      <c r="BU308" s="1009"/>
      <c r="BV308" s="1009"/>
      <c r="BW308" s="1009"/>
      <c r="BX308" s="1009"/>
      <c r="BY308" s="1009"/>
      <c r="BZ308" s="1009"/>
      <c r="CA308" s="1009"/>
      <c r="CB308" s="1009"/>
      <c r="CC308" s="1009"/>
      <c r="CD308" s="1009"/>
      <c r="CE308" s="1009"/>
      <c r="CF308" s="1009"/>
      <c r="CG308" s="1009"/>
      <c r="CH308" s="1009"/>
      <c r="CI308" s="1009"/>
      <c r="CJ308" s="1009"/>
      <c r="CK308" s="1009"/>
      <c r="CL308" s="1009"/>
    </row>
    <row r="309" spans="1:90" s="959" customFormat="1">
      <c r="A309" s="928"/>
      <c r="D309" s="1025"/>
      <c r="E309" s="1025"/>
      <c r="F309" s="1025"/>
      <c r="G309" s="1025"/>
      <c r="P309" s="1009"/>
      <c r="Q309" s="1009"/>
      <c r="R309" s="1009"/>
      <c r="S309" s="1009"/>
      <c r="T309" s="1009"/>
      <c r="U309" s="1009"/>
      <c r="V309" s="1009"/>
      <c r="W309" s="1009"/>
      <c r="X309" s="1009"/>
      <c r="Y309" s="1009"/>
      <c r="Z309" s="1009"/>
      <c r="AA309" s="1009"/>
      <c r="AB309" s="1009"/>
      <c r="AC309" s="1009"/>
      <c r="AD309" s="1009"/>
      <c r="AE309" s="1009"/>
      <c r="AF309" s="1009"/>
      <c r="AG309" s="1009"/>
      <c r="AH309" s="1009"/>
      <c r="AI309" s="1009"/>
      <c r="AJ309" s="1009"/>
      <c r="AK309" s="1009"/>
      <c r="AL309" s="1009"/>
      <c r="AM309" s="1009"/>
      <c r="AN309" s="1009"/>
      <c r="AO309" s="1009"/>
      <c r="AP309" s="1009"/>
      <c r="AQ309" s="1009"/>
      <c r="AR309" s="1009"/>
      <c r="AS309" s="1009"/>
      <c r="AT309" s="1009"/>
      <c r="AU309" s="1009"/>
      <c r="AV309" s="1009"/>
      <c r="AW309" s="1009"/>
      <c r="AX309" s="1009"/>
      <c r="AY309" s="1009"/>
      <c r="AZ309" s="1009"/>
      <c r="BA309" s="1009"/>
      <c r="BB309" s="1009"/>
      <c r="BC309" s="1009"/>
      <c r="BD309" s="1009"/>
      <c r="BE309" s="1009"/>
      <c r="BF309" s="1009"/>
      <c r="BG309" s="1009"/>
      <c r="BH309" s="1009"/>
      <c r="BI309" s="1009"/>
      <c r="BJ309" s="1009"/>
      <c r="BK309" s="1009"/>
      <c r="BL309" s="1009"/>
      <c r="BM309" s="1009"/>
      <c r="BN309" s="1009"/>
      <c r="BO309" s="1009"/>
      <c r="BP309" s="1009"/>
      <c r="BQ309" s="1009"/>
      <c r="BR309" s="1009"/>
      <c r="BS309" s="1009"/>
      <c r="BT309" s="1009"/>
      <c r="BU309" s="1009"/>
      <c r="BV309" s="1009"/>
      <c r="BW309" s="1009"/>
      <c r="BX309" s="1009"/>
      <c r="BY309" s="1009"/>
      <c r="BZ309" s="1009"/>
      <c r="CA309" s="1009"/>
      <c r="CB309" s="1009"/>
      <c r="CC309" s="1009"/>
      <c r="CD309" s="1009"/>
      <c r="CE309" s="1009"/>
      <c r="CF309" s="1009"/>
      <c r="CG309" s="1009"/>
      <c r="CH309" s="1009"/>
      <c r="CI309" s="1009"/>
      <c r="CJ309" s="1009"/>
      <c r="CK309" s="1009"/>
      <c r="CL309" s="1009"/>
    </row>
    <row r="310" spans="1:90" s="959" customFormat="1">
      <c r="A310" s="928"/>
      <c r="D310" s="1025"/>
      <c r="E310" s="1025"/>
      <c r="F310" s="1025"/>
      <c r="G310" s="1025"/>
      <c r="P310" s="1009"/>
      <c r="Q310" s="1009"/>
      <c r="R310" s="1009"/>
      <c r="S310" s="1009"/>
      <c r="T310" s="1009"/>
      <c r="U310" s="1009"/>
      <c r="V310" s="1009"/>
      <c r="W310" s="1009"/>
      <c r="X310" s="1009"/>
      <c r="Y310" s="1009"/>
      <c r="Z310" s="1009"/>
      <c r="AA310" s="1009"/>
      <c r="AB310" s="1009"/>
      <c r="AC310" s="1009"/>
      <c r="AD310" s="1009"/>
      <c r="AE310" s="1009"/>
      <c r="AF310" s="1009"/>
      <c r="AG310" s="1009"/>
      <c r="AH310" s="1009"/>
      <c r="AI310" s="1009"/>
      <c r="AJ310" s="1009"/>
      <c r="AK310" s="1009"/>
      <c r="AL310" s="1009"/>
      <c r="AM310" s="1009"/>
      <c r="AN310" s="1009"/>
      <c r="AO310" s="1009"/>
      <c r="AP310" s="1009"/>
      <c r="AQ310" s="1009"/>
      <c r="AR310" s="1009"/>
      <c r="AS310" s="1009"/>
      <c r="AT310" s="1009"/>
      <c r="AU310" s="1009"/>
      <c r="AV310" s="1009"/>
      <c r="AW310" s="1009"/>
      <c r="AX310" s="1009"/>
      <c r="AY310" s="1009"/>
      <c r="AZ310" s="1009"/>
      <c r="BA310" s="1009"/>
      <c r="BB310" s="1009"/>
      <c r="BC310" s="1009"/>
      <c r="BD310" s="1009"/>
      <c r="BE310" s="1009"/>
      <c r="BF310" s="1009"/>
      <c r="BG310" s="1009"/>
      <c r="BH310" s="1009"/>
      <c r="BI310" s="1009"/>
      <c r="BJ310" s="1009"/>
      <c r="BK310" s="1009"/>
      <c r="BL310" s="1009"/>
      <c r="BM310" s="1009"/>
      <c r="BN310" s="1009"/>
      <c r="BO310" s="1009"/>
      <c r="BP310" s="1009"/>
      <c r="BQ310" s="1009"/>
      <c r="BR310" s="1009"/>
      <c r="BS310" s="1009"/>
      <c r="BT310" s="1009"/>
      <c r="BU310" s="1009"/>
      <c r="BV310" s="1009"/>
      <c r="BW310" s="1009"/>
      <c r="BX310" s="1009"/>
      <c r="BY310" s="1009"/>
      <c r="BZ310" s="1009"/>
      <c r="CA310" s="1009"/>
      <c r="CB310" s="1009"/>
      <c r="CC310" s="1009"/>
      <c r="CD310" s="1009"/>
      <c r="CE310" s="1009"/>
      <c r="CF310" s="1009"/>
      <c r="CG310" s="1009"/>
      <c r="CH310" s="1009"/>
      <c r="CI310" s="1009"/>
      <c r="CJ310" s="1009"/>
      <c r="CK310" s="1009"/>
      <c r="CL310" s="1009"/>
    </row>
    <row r="311" spans="1:90" s="959" customFormat="1">
      <c r="A311" s="928"/>
      <c r="D311" s="1025"/>
      <c r="E311" s="1025"/>
      <c r="F311" s="1025"/>
      <c r="G311" s="1025"/>
      <c r="P311" s="1009"/>
      <c r="Q311" s="1009"/>
      <c r="R311" s="1009"/>
      <c r="S311" s="1009"/>
      <c r="T311" s="1009"/>
      <c r="U311" s="1009"/>
      <c r="V311" s="1009"/>
      <c r="W311" s="1009"/>
      <c r="X311" s="1009"/>
      <c r="Y311" s="1009"/>
      <c r="Z311" s="1009"/>
      <c r="AA311" s="1009"/>
      <c r="AB311" s="1009"/>
      <c r="AC311" s="1009"/>
      <c r="AD311" s="1009"/>
      <c r="AE311" s="1009"/>
      <c r="AF311" s="1009"/>
      <c r="AG311" s="1009"/>
      <c r="AH311" s="1009"/>
      <c r="AI311" s="1009"/>
      <c r="AJ311" s="1009"/>
      <c r="AK311" s="1009"/>
      <c r="AL311" s="1009"/>
      <c r="AM311" s="1009"/>
      <c r="AN311" s="1009"/>
      <c r="AO311" s="1009"/>
      <c r="AP311" s="1009"/>
      <c r="AQ311" s="1009"/>
      <c r="AR311" s="1009"/>
      <c r="AS311" s="1009"/>
      <c r="AT311" s="1009"/>
      <c r="AU311" s="1009"/>
      <c r="AV311" s="1009"/>
      <c r="AW311" s="1009"/>
      <c r="AX311" s="1009"/>
      <c r="AY311" s="1009"/>
      <c r="AZ311" s="1009"/>
      <c r="BA311" s="1009"/>
      <c r="BB311" s="1009"/>
      <c r="BC311" s="1009"/>
      <c r="BD311" s="1009"/>
      <c r="BE311" s="1009"/>
      <c r="BF311" s="1009"/>
      <c r="BG311" s="1009"/>
      <c r="BH311" s="1009"/>
      <c r="BI311" s="1009"/>
      <c r="BJ311" s="1009"/>
      <c r="BK311" s="1009"/>
      <c r="BL311" s="1009"/>
      <c r="BM311" s="1009"/>
      <c r="BN311" s="1009"/>
      <c r="BO311" s="1009"/>
      <c r="BP311" s="1009"/>
      <c r="BQ311" s="1009"/>
      <c r="BR311" s="1009"/>
      <c r="BS311" s="1009"/>
      <c r="BT311" s="1009"/>
      <c r="BU311" s="1009"/>
      <c r="BV311" s="1009"/>
      <c r="BW311" s="1009"/>
      <c r="BX311" s="1009"/>
      <c r="BY311" s="1009"/>
      <c r="BZ311" s="1009"/>
      <c r="CA311" s="1009"/>
      <c r="CB311" s="1009"/>
      <c r="CC311" s="1009"/>
      <c r="CD311" s="1009"/>
      <c r="CE311" s="1009"/>
      <c r="CF311" s="1009"/>
      <c r="CG311" s="1009"/>
      <c r="CH311" s="1009"/>
      <c r="CI311" s="1009"/>
      <c r="CJ311" s="1009"/>
      <c r="CK311" s="1009"/>
      <c r="CL311" s="1009"/>
    </row>
    <row r="312" spans="1:90" s="959" customFormat="1">
      <c r="A312" s="928"/>
      <c r="D312" s="1025"/>
      <c r="E312" s="1025"/>
      <c r="F312" s="1025"/>
      <c r="G312" s="1025"/>
      <c r="P312" s="1009"/>
      <c r="Q312" s="1009"/>
      <c r="R312" s="1009"/>
      <c r="S312" s="1009"/>
      <c r="T312" s="1009"/>
      <c r="U312" s="1009"/>
      <c r="V312" s="1009"/>
      <c r="W312" s="1009"/>
      <c r="X312" s="1009"/>
      <c r="Y312" s="1009"/>
      <c r="Z312" s="1009"/>
      <c r="AA312" s="1009"/>
      <c r="AB312" s="1009"/>
      <c r="AC312" s="1009"/>
      <c r="AD312" s="1009"/>
      <c r="AE312" s="1009"/>
      <c r="AF312" s="1009"/>
      <c r="AG312" s="1009"/>
      <c r="AH312" s="1009"/>
      <c r="AI312" s="1009"/>
      <c r="AJ312" s="1009"/>
      <c r="AK312" s="1009"/>
      <c r="AL312" s="1009"/>
      <c r="AM312" s="1009"/>
      <c r="AN312" s="1009"/>
      <c r="AO312" s="1009"/>
      <c r="AP312" s="1009"/>
      <c r="AQ312" s="1009"/>
      <c r="AR312" s="1009"/>
      <c r="AS312" s="1009"/>
      <c r="AT312" s="1009"/>
      <c r="AU312" s="1009"/>
      <c r="AV312" s="1009"/>
      <c r="AW312" s="1009"/>
      <c r="AX312" s="1009"/>
      <c r="AY312" s="1009"/>
      <c r="AZ312" s="1009"/>
      <c r="BA312" s="1009"/>
      <c r="BB312" s="1009"/>
      <c r="BC312" s="1009"/>
      <c r="BD312" s="1009"/>
      <c r="BE312" s="1009"/>
      <c r="BF312" s="1009"/>
      <c r="BG312" s="1009"/>
      <c r="BH312" s="1009"/>
      <c r="BI312" s="1009"/>
      <c r="BJ312" s="1009"/>
      <c r="BK312" s="1009"/>
      <c r="BL312" s="1009"/>
      <c r="BM312" s="1009"/>
      <c r="BN312" s="1009"/>
      <c r="BO312" s="1009"/>
      <c r="BP312" s="1009"/>
      <c r="BQ312" s="1009"/>
      <c r="BR312" s="1009"/>
      <c r="BS312" s="1009"/>
      <c r="BT312" s="1009"/>
      <c r="BU312" s="1009"/>
      <c r="BV312" s="1009"/>
      <c r="BW312" s="1009"/>
      <c r="BX312" s="1009"/>
      <c r="BY312" s="1009"/>
      <c r="BZ312" s="1009"/>
      <c r="CA312" s="1009"/>
      <c r="CB312" s="1009"/>
      <c r="CC312" s="1009"/>
      <c r="CD312" s="1009"/>
      <c r="CE312" s="1009"/>
      <c r="CF312" s="1009"/>
      <c r="CG312" s="1009"/>
      <c r="CH312" s="1009"/>
      <c r="CI312" s="1009"/>
      <c r="CJ312" s="1009"/>
      <c r="CK312" s="1009"/>
      <c r="CL312" s="1009"/>
    </row>
    <row r="313" spans="1:90" s="959" customFormat="1">
      <c r="A313" s="928"/>
      <c r="D313" s="1025"/>
      <c r="E313" s="1025"/>
      <c r="F313" s="1025"/>
      <c r="G313" s="1025"/>
      <c r="P313" s="1009"/>
      <c r="Q313" s="1009"/>
      <c r="R313" s="1009"/>
      <c r="S313" s="1009"/>
      <c r="T313" s="1009"/>
      <c r="U313" s="1009"/>
      <c r="V313" s="1009"/>
      <c r="W313" s="1009"/>
      <c r="X313" s="1009"/>
      <c r="Y313" s="1009"/>
      <c r="Z313" s="1009"/>
      <c r="AA313" s="1009"/>
      <c r="AB313" s="1009"/>
      <c r="AC313" s="1009"/>
      <c r="AD313" s="1009"/>
      <c r="AE313" s="1009"/>
      <c r="AF313" s="1009"/>
      <c r="AG313" s="1009"/>
      <c r="AH313" s="1009"/>
      <c r="AI313" s="1009"/>
      <c r="AJ313" s="1009"/>
      <c r="AK313" s="1009"/>
      <c r="AL313" s="1009"/>
      <c r="AM313" s="1009"/>
      <c r="AN313" s="1009"/>
      <c r="AO313" s="1009"/>
      <c r="AP313" s="1009"/>
      <c r="AQ313" s="1009"/>
      <c r="AR313" s="1009"/>
      <c r="AS313" s="1009"/>
      <c r="AT313" s="1009"/>
      <c r="AU313" s="1009"/>
      <c r="AV313" s="1009"/>
      <c r="AW313" s="1009"/>
      <c r="AX313" s="1009"/>
      <c r="AY313" s="1009"/>
      <c r="AZ313" s="1009"/>
      <c r="BA313" s="1009"/>
      <c r="BB313" s="1009"/>
      <c r="BC313" s="1009"/>
      <c r="BD313" s="1009"/>
      <c r="BE313" s="1009"/>
      <c r="BF313" s="1009"/>
      <c r="BG313" s="1009"/>
      <c r="BH313" s="1009"/>
      <c r="BI313" s="1009"/>
      <c r="BJ313" s="1009"/>
      <c r="BK313" s="1009"/>
      <c r="BL313" s="1009"/>
      <c r="BM313" s="1009"/>
      <c r="BN313" s="1009"/>
      <c r="BO313" s="1009"/>
      <c r="BP313" s="1009"/>
      <c r="BQ313" s="1009"/>
      <c r="BR313" s="1009"/>
      <c r="BS313" s="1009"/>
      <c r="BT313" s="1009"/>
      <c r="BU313" s="1009"/>
      <c r="BV313" s="1009"/>
      <c r="BW313" s="1009"/>
      <c r="BX313" s="1009"/>
      <c r="BY313" s="1009"/>
      <c r="BZ313" s="1009"/>
      <c r="CA313" s="1009"/>
      <c r="CB313" s="1009"/>
      <c r="CC313" s="1009"/>
      <c r="CD313" s="1009"/>
      <c r="CE313" s="1009"/>
      <c r="CF313" s="1009"/>
      <c r="CG313" s="1009"/>
      <c r="CH313" s="1009"/>
      <c r="CI313" s="1009"/>
      <c r="CJ313" s="1009"/>
      <c r="CK313" s="1009"/>
      <c r="CL313" s="1009"/>
    </row>
    <row r="314" spans="1:90" s="959" customFormat="1">
      <c r="A314" s="928"/>
      <c r="D314" s="1025"/>
      <c r="E314" s="1025"/>
      <c r="F314" s="1025"/>
      <c r="G314" s="1025"/>
      <c r="P314" s="1009"/>
      <c r="Q314" s="1009"/>
      <c r="R314" s="1009"/>
      <c r="S314" s="1009"/>
      <c r="T314" s="1009"/>
      <c r="U314" s="1009"/>
      <c r="V314" s="1009"/>
      <c r="W314" s="1009"/>
      <c r="X314" s="1009"/>
      <c r="Y314" s="1009"/>
      <c r="Z314" s="1009"/>
      <c r="AA314" s="1009"/>
      <c r="AB314" s="1009"/>
      <c r="AC314" s="1009"/>
      <c r="AD314" s="1009"/>
      <c r="AE314" s="1009"/>
      <c r="AF314" s="1009"/>
      <c r="AG314" s="1009"/>
      <c r="AH314" s="1009"/>
      <c r="AI314" s="1009"/>
      <c r="AJ314" s="1009"/>
      <c r="AK314" s="1009"/>
      <c r="AL314" s="1009"/>
      <c r="AM314" s="1009"/>
      <c r="AN314" s="1009"/>
      <c r="AO314" s="1009"/>
      <c r="AP314" s="1009"/>
      <c r="AQ314" s="1009"/>
      <c r="AR314" s="1009"/>
      <c r="AS314" s="1009"/>
      <c r="AT314" s="1009"/>
      <c r="AU314" s="1009"/>
      <c r="AV314" s="1009"/>
      <c r="AW314" s="1009"/>
      <c r="AX314" s="1009"/>
      <c r="AY314" s="1009"/>
      <c r="AZ314" s="1009"/>
      <c r="BA314" s="1009"/>
      <c r="BB314" s="1009"/>
      <c r="BC314" s="1009"/>
      <c r="BD314" s="1009"/>
      <c r="BE314" s="1009"/>
      <c r="BF314" s="1009"/>
      <c r="BG314" s="1009"/>
      <c r="BH314" s="1009"/>
      <c r="BI314" s="1009"/>
      <c r="BJ314" s="1009"/>
      <c r="BK314" s="1009"/>
      <c r="BL314" s="1009"/>
      <c r="BM314" s="1009"/>
      <c r="BN314" s="1009"/>
      <c r="BO314" s="1009"/>
      <c r="BP314" s="1009"/>
      <c r="BQ314" s="1009"/>
      <c r="BR314" s="1009"/>
      <c r="BS314" s="1009"/>
      <c r="BT314" s="1009"/>
      <c r="BU314" s="1009"/>
      <c r="BV314" s="1009"/>
      <c r="BW314" s="1009"/>
      <c r="BX314" s="1009"/>
      <c r="BY314" s="1009"/>
      <c r="BZ314" s="1009"/>
      <c r="CA314" s="1009"/>
      <c r="CB314" s="1009"/>
      <c r="CC314" s="1009"/>
      <c r="CD314" s="1009"/>
      <c r="CE314" s="1009"/>
      <c r="CF314" s="1009"/>
      <c r="CG314" s="1009"/>
      <c r="CH314" s="1009"/>
      <c r="CI314" s="1009"/>
      <c r="CJ314" s="1009"/>
      <c r="CK314" s="1009"/>
      <c r="CL314" s="1009"/>
    </row>
    <row r="315" spans="1:90" s="959" customFormat="1">
      <c r="A315" s="928"/>
      <c r="D315" s="1025"/>
      <c r="E315" s="1025"/>
      <c r="F315" s="1025"/>
      <c r="G315" s="1025"/>
      <c r="P315" s="1009"/>
      <c r="Q315" s="1009"/>
      <c r="R315" s="1009"/>
      <c r="S315" s="1009"/>
      <c r="T315" s="1009"/>
      <c r="U315" s="1009"/>
      <c r="V315" s="1009"/>
      <c r="W315" s="1009"/>
      <c r="X315" s="1009"/>
      <c r="Y315" s="1009"/>
      <c r="Z315" s="1009"/>
      <c r="AA315" s="1009"/>
      <c r="AB315" s="1009"/>
      <c r="AC315" s="1009"/>
      <c r="AD315" s="1009"/>
      <c r="AE315" s="1009"/>
      <c r="AF315" s="1009"/>
      <c r="AG315" s="1009"/>
      <c r="AH315" s="1009"/>
      <c r="AI315" s="1009"/>
      <c r="AJ315" s="1009"/>
      <c r="AK315" s="1009"/>
      <c r="AL315" s="1009"/>
      <c r="AM315" s="1009"/>
      <c r="AN315" s="1009"/>
      <c r="AO315" s="1009"/>
      <c r="AP315" s="1009"/>
      <c r="AQ315" s="1009"/>
      <c r="AR315" s="1009"/>
      <c r="AS315" s="1009"/>
      <c r="AT315" s="1009"/>
      <c r="AU315" s="1009"/>
      <c r="AV315" s="1009"/>
      <c r="AW315" s="1009"/>
      <c r="AX315" s="1009"/>
      <c r="AY315" s="1009"/>
      <c r="AZ315" s="1009"/>
      <c r="BA315" s="1009"/>
      <c r="BB315" s="1009"/>
      <c r="BC315" s="1009"/>
      <c r="BD315" s="1009"/>
      <c r="BE315" s="1009"/>
      <c r="BF315" s="1009"/>
      <c r="BG315" s="1009"/>
      <c r="BH315" s="1009"/>
      <c r="BI315" s="1009"/>
      <c r="BJ315" s="1009"/>
      <c r="BK315" s="1009"/>
      <c r="BL315" s="1009"/>
      <c r="BM315" s="1009"/>
      <c r="BN315" s="1009"/>
      <c r="BO315" s="1009"/>
      <c r="BP315" s="1009"/>
      <c r="BQ315" s="1009"/>
      <c r="BR315" s="1009"/>
      <c r="BS315" s="1009"/>
      <c r="BT315" s="1009"/>
      <c r="BU315" s="1009"/>
      <c r="BV315" s="1009"/>
      <c r="BW315" s="1009"/>
      <c r="BX315" s="1009"/>
      <c r="BY315" s="1009"/>
      <c r="BZ315" s="1009"/>
      <c r="CA315" s="1009"/>
      <c r="CB315" s="1009"/>
      <c r="CC315" s="1009"/>
      <c r="CD315" s="1009"/>
      <c r="CE315" s="1009"/>
      <c r="CF315" s="1009"/>
      <c r="CG315" s="1009"/>
      <c r="CH315" s="1009"/>
      <c r="CI315" s="1009"/>
      <c r="CJ315" s="1009"/>
      <c r="CK315" s="1009"/>
      <c r="CL315" s="1009"/>
    </row>
    <row r="316" spans="1:90" s="959" customFormat="1">
      <c r="A316" s="928"/>
      <c r="D316" s="1025"/>
      <c r="E316" s="1025"/>
      <c r="F316" s="1025"/>
      <c r="G316" s="1025"/>
      <c r="P316" s="1009"/>
      <c r="Q316" s="1009"/>
      <c r="R316" s="1009"/>
      <c r="S316" s="1009"/>
      <c r="T316" s="1009"/>
      <c r="U316" s="1009"/>
      <c r="V316" s="1009"/>
      <c r="W316" s="1009"/>
      <c r="X316" s="1009"/>
      <c r="Y316" s="1009"/>
      <c r="Z316" s="1009"/>
      <c r="AA316" s="1009"/>
      <c r="AB316" s="1009"/>
      <c r="AC316" s="1009"/>
      <c r="AD316" s="1009"/>
      <c r="AE316" s="1009"/>
      <c r="AF316" s="1009"/>
      <c r="AG316" s="1009"/>
      <c r="AH316" s="1009"/>
      <c r="AI316" s="1009"/>
      <c r="AJ316" s="1009"/>
      <c r="AK316" s="1009"/>
      <c r="AL316" s="1009"/>
      <c r="AM316" s="1009"/>
      <c r="AN316" s="1009"/>
      <c r="AO316" s="1009"/>
      <c r="AP316" s="1009"/>
      <c r="AQ316" s="1009"/>
      <c r="AR316" s="1009"/>
      <c r="AS316" s="1009"/>
      <c r="AT316" s="1009"/>
      <c r="AU316" s="1009"/>
      <c r="AV316" s="1009"/>
      <c r="AW316" s="1009"/>
      <c r="AX316" s="1009"/>
      <c r="AY316" s="1009"/>
      <c r="AZ316" s="1009"/>
      <c r="BA316" s="1009"/>
      <c r="BB316" s="1009"/>
      <c r="BC316" s="1009"/>
      <c r="BD316" s="1009"/>
      <c r="BE316" s="1009"/>
      <c r="BF316" s="1009"/>
      <c r="BG316" s="1009"/>
      <c r="BH316" s="1009"/>
      <c r="BI316" s="1009"/>
      <c r="BJ316" s="1009"/>
      <c r="BK316" s="1009"/>
      <c r="BL316" s="1009"/>
      <c r="BM316" s="1009"/>
      <c r="BN316" s="1009"/>
      <c r="BO316" s="1009"/>
      <c r="BP316" s="1009"/>
      <c r="BQ316" s="1009"/>
      <c r="BR316" s="1009"/>
      <c r="BS316" s="1009"/>
      <c r="BT316" s="1009"/>
      <c r="BU316" s="1009"/>
      <c r="BV316" s="1009"/>
      <c r="BW316" s="1009"/>
      <c r="BX316" s="1009"/>
      <c r="BY316" s="1009"/>
      <c r="BZ316" s="1009"/>
      <c r="CA316" s="1009"/>
      <c r="CB316" s="1009"/>
      <c r="CC316" s="1009"/>
      <c r="CD316" s="1009"/>
      <c r="CE316" s="1009"/>
      <c r="CF316" s="1009"/>
      <c r="CG316" s="1009"/>
      <c r="CH316" s="1009"/>
      <c r="CI316" s="1009"/>
      <c r="CJ316" s="1009"/>
      <c r="CK316" s="1009"/>
      <c r="CL316" s="1009"/>
    </row>
    <row r="317" spans="1:90" s="959" customFormat="1">
      <c r="A317" s="928"/>
      <c r="D317" s="1025"/>
      <c r="E317" s="1025"/>
      <c r="F317" s="1025"/>
      <c r="G317" s="1025"/>
      <c r="P317" s="1009"/>
      <c r="Q317" s="1009"/>
      <c r="R317" s="1009"/>
      <c r="S317" s="1009"/>
      <c r="T317" s="1009"/>
      <c r="U317" s="1009"/>
      <c r="V317" s="1009"/>
      <c r="W317" s="1009"/>
      <c r="X317" s="1009"/>
      <c r="Y317" s="1009"/>
      <c r="Z317" s="1009"/>
      <c r="AA317" s="1009"/>
      <c r="AB317" s="1009"/>
      <c r="AC317" s="1009"/>
      <c r="AD317" s="1009"/>
      <c r="AE317" s="1009"/>
      <c r="AF317" s="1009"/>
      <c r="AG317" s="1009"/>
      <c r="AH317" s="1009"/>
      <c r="AI317" s="1009"/>
      <c r="AJ317" s="1009"/>
      <c r="AK317" s="1009"/>
      <c r="AL317" s="1009"/>
      <c r="AM317" s="1009"/>
      <c r="AN317" s="1009"/>
      <c r="AO317" s="1009"/>
      <c r="AP317" s="1009"/>
      <c r="AQ317" s="1009"/>
      <c r="AR317" s="1009"/>
      <c r="AS317" s="1009"/>
      <c r="AT317" s="1009"/>
      <c r="AU317" s="1009"/>
      <c r="AV317" s="1009"/>
      <c r="AW317" s="1009"/>
      <c r="AX317" s="1009"/>
      <c r="AY317" s="1009"/>
      <c r="AZ317" s="1009"/>
      <c r="BA317" s="1009"/>
      <c r="BB317" s="1009"/>
      <c r="BC317" s="1009"/>
      <c r="BD317" s="1009"/>
      <c r="BE317" s="1009"/>
      <c r="BF317" s="1009"/>
      <c r="BG317" s="1009"/>
      <c r="BH317" s="1009"/>
      <c r="BI317" s="1009"/>
      <c r="BJ317" s="1009"/>
      <c r="BK317" s="1009"/>
      <c r="BL317" s="1009"/>
      <c r="BM317" s="1009"/>
      <c r="BN317" s="1009"/>
      <c r="BO317" s="1009"/>
      <c r="BP317" s="1009"/>
      <c r="BQ317" s="1009"/>
      <c r="BR317" s="1009"/>
      <c r="BS317" s="1009"/>
      <c r="BT317" s="1009"/>
      <c r="BU317" s="1009"/>
      <c r="BV317" s="1009"/>
      <c r="BW317" s="1009"/>
      <c r="BX317" s="1009"/>
      <c r="BY317" s="1009"/>
      <c r="BZ317" s="1009"/>
      <c r="CA317" s="1009"/>
      <c r="CB317" s="1009"/>
      <c r="CC317" s="1009"/>
      <c r="CD317" s="1009"/>
      <c r="CE317" s="1009"/>
      <c r="CF317" s="1009"/>
      <c r="CG317" s="1009"/>
      <c r="CH317" s="1009"/>
      <c r="CI317" s="1009"/>
      <c r="CJ317" s="1009"/>
      <c r="CK317" s="1009"/>
      <c r="CL317" s="1009"/>
    </row>
    <row r="318" spans="1:90" s="959" customFormat="1">
      <c r="A318" s="928"/>
      <c r="D318" s="1025"/>
      <c r="E318" s="1025"/>
      <c r="F318" s="1025"/>
      <c r="G318" s="1025"/>
      <c r="P318" s="1009"/>
      <c r="Q318" s="1009"/>
      <c r="R318" s="1009"/>
      <c r="S318" s="1009"/>
      <c r="T318" s="1009"/>
      <c r="U318" s="1009"/>
      <c r="V318" s="1009"/>
      <c r="W318" s="1009"/>
      <c r="X318" s="1009"/>
      <c r="Y318" s="1009"/>
      <c r="Z318" s="1009"/>
      <c r="AA318" s="1009"/>
      <c r="AB318" s="1009"/>
      <c r="AC318" s="1009"/>
      <c r="AD318" s="1009"/>
      <c r="AE318" s="1009"/>
      <c r="AF318" s="1009"/>
      <c r="AG318" s="1009"/>
      <c r="AH318" s="1009"/>
      <c r="AI318" s="1009"/>
      <c r="AJ318" s="1009"/>
      <c r="AK318" s="1009"/>
      <c r="AL318" s="1009"/>
      <c r="AM318" s="1009"/>
      <c r="AN318" s="1009"/>
      <c r="AO318" s="1009"/>
      <c r="AP318" s="1009"/>
      <c r="AQ318" s="1009"/>
      <c r="AR318" s="1009"/>
      <c r="AS318" s="1009"/>
      <c r="AT318" s="1009"/>
      <c r="AU318" s="1009"/>
      <c r="AV318" s="1009"/>
      <c r="AW318" s="1009"/>
      <c r="AX318" s="1009"/>
      <c r="AY318" s="1009"/>
      <c r="AZ318" s="1009"/>
      <c r="BA318" s="1009"/>
      <c r="BB318" s="1009"/>
      <c r="BC318" s="1009"/>
      <c r="BD318" s="1009"/>
      <c r="BE318" s="1009"/>
      <c r="BF318" s="1009"/>
      <c r="BG318" s="1009"/>
      <c r="BH318" s="1009"/>
      <c r="BI318" s="1009"/>
      <c r="BJ318" s="1009"/>
      <c r="BK318" s="1009"/>
      <c r="BL318" s="1009"/>
      <c r="BM318" s="1009"/>
      <c r="BN318" s="1009"/>
      <c r="BO318" s="1009"/>
      <c r="BP318" s="1009"/>
      <c r="BQ318" s="1009"/>
      <c r="BR318" s="1009"/>
      <c r="BS318" s="1009"/>
      <c r="BT318" s="1009"/>
      <c r="BU318" s="1009"/>
      <c r="BV318" s="1009"/>
      <c r="BW318" s="1009"/>
      <c r="BX318" s="1009"/>
      <c r="BY318" s="1009"/>
      <c r="BZ318" s="1009"/>
      <c r="CA318" s="1009"/>
      <c r="CB318" s="1009"/>
      <c r="CC318" s="1009"/>
      <c r="CD318" s="1009"/>
      <c r="CE318" s="1009"/>
      <c r="CF318" s="1009"/>
      <c r="CG318" s="1009"/>
      <c r="CH318" s="1009"/>
      <c r="CI318" s="1009"/>
      <c r="CJ318" s="1009"/>
      <c r="CK318" s="1009"/>
      <c r="CL318" s="1009"/>
    </row>
    <row r="319" spans="1:90" s="959" customFormat="1">
      <c r="A319" s="928"/>
      <c r="D319" s="1025"/>
      <c r="E319" s="1025"/>
      <c r="F319" s="1025"/>
      <c r="G319" s="1025"/>
      <c r="P319" s="1009"/>
      <c r="Q319" s="1009"/>
      <c r="R319" s="1009"/>
      <c r="S319" s="1009"/>
      <c r="T319" s="1009"/>
      <c r="U319" s="1009"/>
      <c r="V319" s="1009"/>
      <c r="W319" s="1009"/>
      <c r="X319" s="1009"/>
      <c r="Y319" s="1009"/>
      <c r="Z319" s="1009"/>
      <c r="AA319" s="1009"/>
      <c r="AB319" s="1009"/>
      <c r="AC319" s="1009"/>
      <c r="AD319" s="1009"/>
      <c r="AE319" s="1009"/>
      <c r="AF319" s="1009"/>
      <c r="AG319" s="1009"/>
      <c r="AH319" s="1009"/>
      <c r="AI319" s="1009"/>
      <c r="AJ319" s="1009"/>
      <c r="AK319" s="1009"/>
      <c r="AL319" s="1009"/>
      <c r="AM319" s="1009"/>
      <c r="AN319" s="1009"/>
      <c r="AO319" s="1009"/>
      <c r="AP319" s="1009"/>
      <c r="AQ319" s="1009"/>
      <c r="AR319" s="1009"/>
      <c r="AS319" s="1009"/>
      <c r="AT319" s="1009"/>
      <c r="AU319" s="1009"/>
      <c r="AV319" s="1009"/>
      <c r="AW319" s="1009"/>
      <c r="AX319" s="1009"/>
      <c r="AY319" s="1009"/>
      <c r="AZ319" s="1009"/>
      <c r="BA319" s="1009"/>
      <c r="BB319" s="1009"/>
      <c r="BC319" s="1009"/>
      <c r="BD319" s="1009"/>
      <c r="BE319" s="1009"/>
      <c r="BF319" s="1009"/>
      <c r="BG319" s="1009"/>
      <c r="BH319" s="1009"/>
      <c r="BI319" s="1009"/>
      <c r="BJ319" s="1009"/>
      <c r="BK319" s="1009"/>
      <c r="BL319" s="1009"/>
      <c r="BM319" s="1009"/>
      <c r="BN319" s="1009"/>
      <c r="BO319" s="1009"/>
      <c r="BP319" s="1009"/>
      <c r="BQ319" s="1009"/>
      <c r="BR319" s="1009"/>
      <c r="BS319" s="1009"/>
      <c r="BT319" s="1009"/>
      <c r="BU319" s="1009"/>
      <c r="BV319" s="1009"/>
      <c r="BW319" s="1009"/>
      <c r="BX319" s="1009"/>
      <c r="BY319" s="1009"/>
      <c r="BZ319" s="1009"/>
      <c r="CA319" s="1009"/>
      <c r="CB319" s="1009"/>
      <c r="CC319" s="1009"/>
      <c r="CD319" s="1009"/>
      <c r="CE319" s="1009"/>
      <c r="CF319" s="1009"/>
      <c r="CG319" s="1009"/>
      <c r="CH319" s="1009"/>
      <c r="CI319" s="1009"/>
      <c r="CJ319" s="1009"/>
      <c r="CK319" s="1009"/>
      <c r="CL319" s="1009"/>
    </row>
    <row r="320" spans="1:90" s="959" customFormat="1">
      <c r="A320" s="928"/>
      <c r="D320" s="1025"/>
      <c r="E320" s="1025"/>
      <c r="F320" s="1025"/>
      <c r="G320" s="1025"/>
      <c r="P320" s="1009"/>
      <c r="Q320" s="1009"/>
      <c r="R320" s="1009"/>
      <c r="S320" s="1009"/>
      <c r="T320" s="1009"/>
      <c r="U320" s="1009"/>
      <c r="V320" s="1009"/>
      <c r="W320" s="1009"/>
      <c r="X320" s="1009"/>
      <c r="Y320" s="1009"/>
      <c r="Z320" s="1009"/>
      <c r="AA320" s="1009"/>
      <c r="AB320" s="1009"/>
      <c r="AC320" s="1009"/>
      <c r="AD320" s="1009"/>
      <c r="AE320" s="1009"/>
      <c r="AF320" s="1009"/>
      <c r="AG320" s="1009"/>
      <c r="AH320" s="1009"/>
      <c r="AI320" s="1009"/>
      <c r="AJ320" s="1009"/>
      <c r="AK320" s="1009"/>
      <c r="AL320" s="1009"/>
      <c r="AM320" s="1009"/>
      <c r="AN320" s="1009"/>
      <c r="AO320" s="1009"/>
      <c r="AP320" s="1009"/>
      <c r="AQ320" s="1009"/>
      <c r="AR320" s="1009"/>
      <c r="AS320" s="1009"/>
      <c r="AT320" s="1009"/>
      <c r="AU320" s="1009"/>
      <c r="AV320" s="1009"/>
      <c r="AW320" s="1009"/>
      <c r="AX320" s="1009"/>
      <c r="AY320" s="1009"/>
      <c r="AZ320" s="1009"/>
      <c r="BA320" s="1009"/>
      <c r="BB320" s="1009"/>
      <c r="BC320" s="1009"/>
      <c r="BD320" s="1009"/>
      <c r="BE320" s="1009"/>
      <c r="BF320" s="1009"/>
      <c r="BG320" s="1009"/>
      <c r="BH320" s="1009"/>
      <c r="BI320" s="1009"/>
      <c r="BJ320" s="1009"/>
      <c r="BK320" s="1009"/>
      <c r="BL320" s="1009"/>
      <c r="BM320" s="1009"/>
      <c r="BN320" s="1009"/>
      <c r="BO320" s="1009"/>
      <c r="BP320" s="1009"/>
      <c r="BQ320" s="1009"/>
      <c r="BR320" s="1009"/>
      <c r="BS320" s="1009"/>
      <c r="BT320" s="1009"/>
      <c r="BU320" s="1009"/>
      <c r="BV320" s="1009"/>
      <c r="BW320" s="1009"/>
      <c r="BX320" s="1009"/>
      <c r="BY320" s="1009"/>
      <c r="BZ320" s="1009"/>
      <c r="CA320" s="1009"/>
      <c r="CB320" s="1009"/>
      <c r="CC320" s="1009"/>
      <c r="CD320" s="1009"/>
      <c r="CE320" s="1009"/>
      <c r="CF320" s="1009"/>
      <c r="CG320" s="1009"/>
      <c r="CH320" s="1009"/>
      <c r="CI320" s="1009"/>
      <c r="CJ320" s="1009"/>
      <c r="CK320" s="1009"/>
      <c r="CL320" s="1009"/>
    </row>
    <row r="321" spans="1:90" s="959" customFormat="1">
      <c r="A321" s="928"/>
      <c r="D321" s="1025"/>
      <c r="E321" s="1025"/>
      <c r="F321" s="1025"/>
      <c r="G321" s="1025"/>
      <c r="P321" s="1009"/>
      <c r="Q321" s="1009"/>
      <c r="R321" s="1009"/>
      <c r="S321" s="1009"/>
      <c r="T321" s="1009"/>
      <c r="U321" s="1009"/>
      <c r="V321" s="1009"/>
      <c r="W321" s="1009"/>
      <c r="X321" s="1009"/>
      <c r="Y321" s="1009"/>
      <c r="Z321" s="1009"/>
      <c r="AA321" s="1009"/>
      <c r="AB321" s="1009"/>
      <c r="AC321" s="1009"/>
      <c r="AD321" s="1009"/>
      <c r="AE321" s="1009"/>
      <c r="AF321" s="1009"/>
      <c r="AG321" s="1009"/>
      <c r="AH321" s="1009"/>
      <c r="AI321" s="1009"/>
      <c r="AJ321" s="1009"/>
      <c r="AK321" s="1009"/>
      <c r="AL321" s="1009"/>
      <c r="AM321" s="1009"/>
      <c r="AN321" s="1009"/>
      <c r="AO321" s="1009"/>
      <c r="AP321" s="1009"/>
      <c r="AQ321" s="1009"/>
      <c r="AR321" s="1009"/>
      <c r="AS321" s="1009"/>
      <c r="AT321" s="1009"/>
      <c r="AU321" s="1009"/>
      <c r="AV321" s="1009"/>
      <c r="AW321" s="1009"/>
      <c r="AX321" s="1009"/>
      <c r="AY321" s="1009"/>
      <c r="AZ321" s="1009"/>
      <c r="BA321" s="1009"/>
      <c r="BB321" s="1009"/>
      <c r="BC321" s="1009"/>
      <c r="BD321" s="1009"/>
      <c r="BE321" s="1009"/>
      <c r="BF321" s="1009"/>
      <c r="BG321" s="1009"/>
      <c r="BH321" s="1009"/>
      <c r="BI321" s="1009"/>
      <c r="BJ321" s="1009"/>
      <c r="BK321" s="1009"/>
      <c r="BL321" s="1009"/>
      <c r="BM321" s="1009"/>
      <c r="BN321" s="1009"/>
      <c r="BO321" s="1009"/>
      <c r="BP321" s="1009"/>
      <c r="BQ321" s="1009"/>
      <c r="BR321" s="1009"/>
      <c r="BS321" s="1009"/>
      <c r="BT321" s="1009"/>
      <c r="BU321" s="1009"/>
      <c r="BV321" s="1009"/>
      <c r="BW321" s="1009"/>
      <c r="BX321" s="1009"/>
      <c r="BY321" s="1009"/>
      <c r="BZ321" s="1009"/>
      <c r="CA321" s="1009"/>
      <c r="CB321" s="1009"/>
      <c r="CC321" s="1009"/>
      <c r="CD321" s="1009"/>
      <c r="CE321" s="1009"/>
      <c r="CF321" s="1009"/>
      <c r="CG321" s="1009"/>
      <c r="CH321" s="1009"/>
      <c r="CI321" s="1009"/>
      <c r="CJ321" s="1009"/>
      <c r="CK321" s="1009"/>
      <c r="CL321" s="1009"/>
    </row>
    <row r="322" spans="1:90" s="959" customFormat="1">
      <c r="A322" s="928"/>
      <c r="D322" s="1025"/>
      <c r="E322" s="1025"/>
      <c r="F322" s="1025"/>
      <c r="G322" s="1025"/>
      <c r="P322" s="1009"/>
      <c r="Q322" s="1009"/>
      <c r="R322" s="1009"/>
      <c r="S322" s="1009"/>
      <c r="T322" s="1009"/>
      <c r="U322" s="1009"/>
      <c r="V322" s="1009"/>
      <c r="W322" s="1009"/>
      <c r="X322" s="1009"/>
      <c r="Y322" s="1009"/>
      <c r="Z322" s="1009"/>
      <c r="AA322" s="1009"/>
      <c r="AB322" s="1009"/>
      <c r="AC322" s="1009"/>
      <c r="AD322" s="1009"/>
      <c r="AE322" s="1009"/>
      <c r="AF322" s="1009"/>
      <c r="AG322" s="1009"/>
      <c r="AH322" s="1009"/>
      <c r="AI322" s="1009"/>
      <c r="AJ322" s="1009"/>
      <c r="AK322" s="1009"/>
      <c r="AL322" s="1009"/>
      <c r="AM322" s="1009"/>
      <c r="AN322" s="1009"/>
      <c r="AO322" s="1009"/>
      <c r="AP322" s="1009"/>
      <c r="AQ322" s="1009"/>
      <c r="AR322" s="1009"/>
      <c r="AS322" s="1009"/>
      <c r="AT322" s="1009"/>
      <c r="AU322" s="1009"/>
      <c r="AV322" s="1009"/>
      <c r="AW322" s="1009"/>
      <c r="AX322" s="1009"/>
      <c r="AY322" s="1009"/>
      <c r="AZ322" s="1009"/>
      <c r="BA322" s="1009"/>
      <c r="BB322" s="1009"/>
      <c r="BC322" s="1009"/>
      <c r="BD322" s="1009"/>
      <c r="BE322" s="1009"/>
      <c r="BF322" s="1009"/>
      <c r="BG322" s="1009"/>
      <c r="BH322" s="1009"/>
      <c r="BI322" s="1009"/>
      <c r="BJ322" s="1009"/>
      <c r="BK322" s="1009"/>
      <c r="BL322" s="1009"/>
      <c r="BM322" s="1009"/>
      <c r="BN322" s="1009"/>
      <c r="BO322" s="1009"/>
      <c r="BP322" s="1009"/>
      <c r="BQ322" s="1009"/>
      <c r="BR322" s="1009"/>
      <c r="BS322" s="1009"/>
      <c r="BT322" s="1009"/>
      <c r="BU322" s="1009"/>
      <c r="BV322" s="1009"/>
      <c r="BW322" s="1009"/>
      <c r="BX322" s="1009"/>
      <c r="BY322" s="1009"/>
      <c r="BZ322" s="1009"/>
      <c r="CA322" s="1009"/>
      <c r="CB322" s="1009"/>
      <c r="CC322" s="1009"/>
      <c r="CD322" s="1009"/>
      <c r="CE322" s="1009"/>
      <c r="CF322" s="1009"/>
      <c r="CG322" s="1009"/>
      <c r="CH322" s="1009"/>
      <c r="CI322" s="1009"/>
      <c r="CJ322" s="1009"/>
      <c r="CK322" s="1009"/>
      <c r="CL322" s="1009"/>
    </row>
    <row r="323" spans="1:90" s="959" customFormat="1">
      <c r="A323" s="928"/>
      <c r="D323" s="1025"/>
      <c r="E323" s="1025"/>
      <c r="F323" s="1025"/>
      <c r="G323" s="1025"/>
      <c r="P323" s="1009"/>
      <c r="Q323" s="1009"/>
      <c r="R323" s="1009"/>
      <c r="S323" s="1009"/>
      <c r="T323" s="1009"/>
      <c r="U323" s="1009"/>
      <c r="V323" s="1009"/>
      <c r="W323" s="1009"/>
      <c r="X323" s="1009"/>
      <c r="Y323" s="1009"/>
      <c r="Z323" s="1009"/>
      <c r="AA323" s="1009"/>
      <c r="AB323" s="1009"/>
      <c r="AC323" s="1009"/>
      <c r="AD323" s="1009"/>
      <c r="AE323" s="1009"/>
      <c r="AF323" s="1009"/>
      <c r="AG323" s="1009"/>
      <c r="AH323" s="1009"/>
      <c r="AI323" s="1009"/>
      <c r="AJ323" s="1009"/>
      <c r="AK323" s="1009"/>
      <c r="AL323" s="1009"/>
      <c r="AM323" s="1009"/>
      <c r="AN323" s="1009"/>
      <c r="AO323" s="1009"/>
      <c r="AP323" s="1009"/>
      <c r="AQ323" s="1009"/>
      <c r="AR323" s="1009"/>
      <c r="AS323" s="1009"/>
      <c r="AT323" s="1009"/>
      <c r="AU323" s="1009"/>
      <c r="AV323" s="1009"/>
      <c r="AW323" s="1009"/>
      <c r="AX323" s="1009"/>
      <c r="AY323" s="1009"/>
      <c r="AZ323" s="1009"/>
      <c r="BA323" s="1009"/>
      <c r="BB323" s="1009"/>
      <c r="BC323" s="1009"/>
      <c r="BD323" s="1009"/>
      <c r="BE323" s="1009"/>
      <c r="BF323" s="1009"/>
      <c r="BG323" s="1009"/>
      <c r="BH323" s="1009"/>
      <c r="BI323" s="1009"/>
      <c r="BJ323" s="1009"/>
      <c r="BK323" s="1009"/>
      <c r="BL323" s="1009"/>
      <c r="BM323" s="1009"/>
      <c r="BN323" s="1009"/>
      <c r="BO323" s="1009"/>
      <c r="BP323" s="1009"/>
      <c r="BQ323" s="1009"/>
      <c r="BR323" s="1009"/>
      <c r="BS323" s="1009"/>
      <c r="BT323" s="1009"/>
      <c r="BU323" s="1009"/>
      <c r="BV323" s="1009"/>
      <c r="BW323" s="1009"/>
      <c r="BX323" s="1009"/>
      <c r="BY323" s="1009"/>
      <c r="BZ323" s="1009"/>
      <c r="CA323" s="1009"/>
      <c r="CB323" s="1009"/>
      <c r="CC323" s="1009"/>
      <c r="CD323" s="1009"/>
      <c r="CE323" s="1009"/>
      <c r="CF323" s="1009"/>
      <c r="CG323" s="1009"/>
      <c r="CH323" s="1009"/>
      <c r="CI323" s="1009"/>
      <c r="CJ323" s="1009"/>
      <c r="CK323" s="1009"/>
      <c r="CL323" s="1009"/>
    </row>
    <row r="324" spans="1:90" s="959" customFormat="1">
      <c r="A324" s="928"/>
      <c r="D324" s="1025"/>
      <c r="E324" s="1025"/>
      <c r="F324" s="1025"/>
      <c r="G324" s="1025"/>
      <c r="P324" s="1009"/>
      <c r="Q324" s="1009"/>
      <c r="R324" s="1009"/>
      <c r="S324" s="1009"/>
      <c r="T324" s="1009"/>
      <c r="U324" s="1009"/>
      <c r="V324" s="1009"/>
      <c r="W324" s="1009"/>
      <c r="X324" s="1009"/>
      <c r="Y324" s="1009"/>
      <c r="Z324" s="1009"/>
      <c r="AA324" s="1009"/>
      <c r="AB324" s="1009"/>
      <c r="AC324" s="1009"/>
      <c r="AD324" s="1009"/>
      <c r="AE324" s="1009"/>
      <c r="AF324" s="1009"/>
      <c r="AG324" s="1009"/>
      <c r="AH324" s="1009"/>
      <c r="AI324" s="1009"/>
      <c r="AJ324" s="1009"/>
      <c r="AK324" s="1009"/>
      <c r="AL324" s="1009"/>
      <c r="AM324" s="1009"/>
      <c r="AN324" s="1009"/>
      <c r="AO324" s="1009"/>
      <c r="AP324" s="1009"/>
      <c r="AQ324" s="1009"/>
      <c r="AR324" s="1009"/>
      <c r="AS324" s="1009"/>
      <c r="AT324" s="1009"/>
      <c r="AU324" s="1009"/>
      <c r="AV324" s="1009"/>
      <c r="AW324" s="1009"/>
      <c r="AX324" s="1009"/>
      <c r="AY324" s="1009"/>
      <c r="AZ324" s="1009"/>
      <c r="BA324" s="1009"/>
      <c r="BB324" s="1009"/>
      <c r="BC324" s="1009"/>
      <c r="BD324" s="1009"/>
      <c r="BE324" s="1009"/>
      <c r="BF324" s="1009"/>
      <c r="BG324" s="1009"/>
      <c r="BH324" s="1009"/>
      <c r="BI324" s="1009"/>
      <c r="BJ324" s="1009"/>
      <c r="BK324" s="1009"/>
      <c r="BL324" s="1009"/>
      <c r="BM324" s="1009"/>
      <c r="BN324" s="1009"/>
      <c r="BO324" s="1009"/>
      <c r="BP324" s="1009"/>
      <c r="BQ324" s="1009"/>
      <c r="BR324" s="1009"/>
      <c r="BS324" s="1009"/>
      <c r="BT324" s="1009"/>
      <c r="BU324" s="1009"/>
      <c r="BV324" s="1009"/>
      <c r="BW324" s="1009"/>
      <c r="BX324" s="1009"/>
      <c r="BY324" s="1009"/>
      <c r="BZ324" s="1009"/>
      <c r="CA324" s="1009"/>
      <c r="CB324" s="1009"/>
      <c r="CC324" s="1009"/>
      <c r="CD324" s="1009"/>
      <c r="CE324" s="1009"/>
      <c r="CF324" s="1009"/>
      <c r="CG324" s="1009"/>
      <c r="CH324" s="1009"/>
      <c r="CI324" s="1009"/>
      <c r="CJ324" s="1009"/>
      <c r="CK324" s="1009"/>
      <c r="CL324" s="1009"/>
    </row>
    <row r="325" spans="1:90" s="959" customFormat="1">
      <c r="A325" s="928"/>
      <c r="D325" s="1025"/>
      <c r="E325" s="1025"/>
      <c r="F325" s="1025"/>
      <c r="G325" s="1025"/>
      <c r="P325" s="1009"/>
      <c r="Q325" s="1009"/>
      <c r="R325" s="1009"/>
      <c r="S325" s="1009"/>
      <c r="T325" s="1009"/>
      <c r="U325" s="1009"/>
      <c r="V325" s="1009"/>
      <c r="W325" s="1009"/>
      <c r="X325" s="1009"/>
      <c r="Y325" s="1009"/>
      <c r="Z325" s="1009"/>
      <c r="AA325" s="1009"/>
      <c r="AB325" s="1009"/>
      <c r="AC325" s="1009"/>
      <c r="AD325" s="1009"/>
      <c r="AE325" s="1009"/>
      <c r="AF325" s="1009"/>
      <c r="AG325" s="1009"/>
      <c r="AH325" s="1009"/>
      <c r="AI325" s="1009"/>
      <c r="AJ325" s="1009"/>
      <c r="AK325" s="1009"/>
      <c r="AL325" s="1009"/>
      <c r="AM325" s="1009"/>
      <c r="AN325" s="1009"/>
      <c r="AO325" s="1009"/>
      <c r="AP325" s="1009"/>
      <c r="AQ325" s="1009"/>
      <c r="AR325" s="1009"/>
      <c r="AS325" s="1009"/>
      <c r="AT325" s="1009"/>
      <c r="AU325" s="1009"/>
      <c r="AV325" s="1009"/>
      <c r="AW325" s="1009"/>
      <c r="AX325" s="1009"/>
      <c r="AY325" s="1009"/>
      <c r="AZ325" s="1009"/>
      <c r="BA325" s="1009"/>
      <c r="BB325" s="1009"/>
      <c r="BC325" s="1009"/>
      <c r="BD325" s="1009"/>
      <c r="BE325" s="1009"/>
      <c r="BF325" s="1009"/>
      <c r="BG325" s="1009"/>
      <c r="BH325" s="1009"/>
      <c r="BI325" s="1009"/>
      <c r="BJ325" s="1009"/>
      <c r="BK325" s="1009"/>
      <c r="BL325" s="1009"/>
      <c r="BM325" s="1009"/>
      <c r="BN325" s="1009"/>
      <c r="BO325" s="1009"/>
      <c r="BP325" s="1009"/>
      <c r="BQ325" s="1009"/>
      <c r="BR325" s="1009"/>
      <c r="BS325" s="1009"/>
      <c r="BT325" s="1009"/>
      <c r="BU325" s="1009"/>
      <c r="BV325" s="1009"/>
      <c r="BW325" s="1009"/>
      <c r="BX325" s="1009"/>
      <c r="BY325" s="1009"/>
      <c r="BZ325" s="1009"/>
      <c r="CA325" s="1009"/>
      <c r="CB325" s="1009"/>
      <c r="CC325" s="1009"/>
      <c r="CD325" s="1009"/>
      <c r="CE325" s="1009"/>
      <c r="CF325" s="1009"/>
      <c r="CG325" s="1009"/>
      <c r="CH325" s="1009"/>
      <c r="CI325" s="1009"/>
      <c r="CJ325" s="1009"/>
      <c r="CK325" s="1009"/>
      <c r="CL325" s="1009"/>
    </row>
    <row r="326" spans="1:90" s="959" customFormat="1">
      <c r="A326" s="928"/>
      <c r="D326" s="1025"/>
      <c r="E326" s="1025"/>
      <c r="F326" s="1025"/>
      <c r="G326" s="1025"/>
      <c r="P326" s="1009"/>
      <c r="Q326" s="1009"/>
      <c r="R326" s="1009"/>
      <c r="S326" s="1009"/>
      <c r="T326" s="1009"/>
      <c r="U326" s="1009"/>
      <c r="V326" s="1009"/>
      <c r="W326" s="1009"/>
      <c r="X326" s="1009"/>
      <c r="Y326" s="1009"/>
      <c r="Z326" s="1009"/>
      <c r="AA326" s="1009"/>
      <c r="AB326" s="1009"/>
      <c r="AC326" s="1009"/>
      <c r="AD326" s="1009"/>
      <c r="AE326" s="1009"/>
      <c r="AF326" s="1009"/>
      <c r="AG326" s="1009"/>
      <c r="AH326" s="1009"/>
      <c r="AI326" s="1009"/>
      <c r="AJ326" s="1009"/>
      <c r="AK326" s="1009"/>
      <c r="AL326" s="1009"/>
      <c r="AM326" s="1009"/>
      <c r="AN326" s="1009"/>
      <c r="AO326" s="1009"/>
      <c r="AP326" s="1009"/>
      <c r="AQ326" s="1009"/>
      <c r="AR326" s="1009"/>
      <c r="AS326" s="1009"/>
      <c r="AT326" s="1009"/>
      <c r="AU326" s="1009"/>
      <c r="AV326" s="1009"/>
      <c r="AW326" s="1009"/>
      <c r="AX326" s="1009"/>
      <c r="AY326" s="1009"/>
      <c r="AZ326" s="1009"/>
      <c r="BA326" s="1009"/>
      <c r="BB326" s="1009"/>
      <c r="BC326" s="1009"/>
      <c r="BD326" s="1009"/>
      <c r="BE326" s="1009"/>
      <c r="BF326" s="1009"/>
      <c r="BG326" s="1009"/>
      <c r="BH326" s="1009"/>
      <c r="BI326" s="1009"/>
      <c r="BJ326" s="1009"/>
      <c r="BK326" s="1009"/>
      <c r="BL326" s="1009"/>
      <c r="BM326" s="1009"/>
      <c r="BN326" s="1009"/>
      <c r="BO326" s="1009"/>
      <c r="BP326" s="1009"/>
      <c r="BQ326" s="1009"/>
      <c r="BR326" s="1009"/>
      <c r="BS326" s="1009"/>
      <c r="BT326" s="1009"/>
      <c r="BU326" s="1009"/>
      <c r="BV326" s="1009"/>
      <c r="BW326" s="1009"/>
      <c r="BX326" s="1009"/>
      <c r="BY326" s="1009"/>
      <c r="BZ326" s="1009"/>
      <c r="CA326" s="1009"/>
      <c r="CB326" s="1009"/>
      <c r="CC326" s="1009"/>
      <c r="CD326" s="1009"/>
      <c r="CE326" s="1009"/>
      <c r="CF326" s="1009"/>
      <c r="CG326" s="1009"/>
      <c r="CH326" s="1009"/>
      <c r="CI326" s="1009"/>
      <c r="CJ326" s="1009"/>
      <c r="CK326" s="1009"/>
      <c r="CL326" s="1009"/>
    </row>
    <row r="327" spans="1:90" s="959" customFormat="1">
      <c r="A327" s="928"/>
      <c r="D327" s="1025"/>
      <c r="E327" s="1025"/>
      <c r="F327" s="1025"/>
      <c r="G327" s="1025"/>
      <c r="P327" s="1009"/>
      <c r="Q327" s="1009"/>
      <c r="R327" s="1009"/>
      <c r="S327" s="1009"/>
      <c r="T327" s="1009"/>
      <c r="U327" s="1009"/>
      <c r="V327" s="1009"/>
      <c r="W327" s="1009"/>
      <c r="X327" s="1009"/>
      <c r="Y327" s="1009"/>
      <c r="Z327" s="1009"/>
      <c r="AA327" s="1009"/>
      <c r="AB327" s="1009"/>
      <c r="AC327" s="1009"/>
      <c r="AD327" s="1009"/>
      <c r="AE327" s="1009"/>
      <c r="AF327" s="1009"/>
      <c r="AG327" s="1009"/>
      <c r="AH327" s="1009"/>
      <c r="AI327" s="1009"/>
      <c r="AJ327" s="1009"/>
      <c r="AK327" s="1009"/>
      <c r="AL327" s="1009"/>
      <c r="AM327" s="1009"/>
      <c r="AN327" s="1009"/>
      <c r="AO327" s="1009"/>
      <c r="AP327" s="1009"/>
      <c r="AQ327" s="1009"/>
      <c r="AR327" s="1009"/>
      <c r="AS327" s="1009"/>
      <c r="AT327" s="1009"/>
      <c r="AU327" s="1009"/>
      <c r="AV327" s="1009"/>
      <c r="AW327" s="1009"/>
      <c r="AX327" s="1009"/>
      <c r="AY327" s="1009"/>
      <c r="AZ327" s="1009"/>
      <c r="BA327" s="1009"/>
      <c r="BB327" s="1009"/>
      <c r="BC327" s="1009"/>
      <c r="BD327" s="1009"/>
      <c r="BE327" s="1009"/>
      <c r="BF327" s="1009"/>
      <c r="BG327" s="1009"/>
      <c r="BH327" s="1009"/>
      <c r="BI327" s="1009"/>
      <c r="BJ327" s="1009"/>
      <c r="BK327" s="1009"/>
      <c r="BL327" s="1009"/>
      <c r="BM327" s="1009"/>
      <c r="BN327" s="1009"/>
      <c r="BO327" s="1009"/>
      <c r="BP327" s="1009"/>
      <c r="BQ327" s="1009"/>
      <c r="BR327" s="1009"/>
      <c r="BS327" s="1009"/>
      <c r="BT327" s="1009"/>
      <c r="BU327" s="1009"/>
      <c r="BV327" s="1009"/>
      <c r="BW327" s="1009"/>
      <c r="BX327" s="1009"/>
      <c r="BY327" s="1009"/>
      <c r="BZ327" s="1009"/>
      <c r="CA327" s="1009"/>
      <c r="CB327" s="1009"/>
      <c r="CC327" s="1009"/>
      <c r="CD327" s="1009"/>
      <c r="CE327" s="1009"/>
      <c r="CF327" s="1009"/>
      <c r="CG327" s="1009"/>
      <c r="CH327" s="1009"/>
      <c r="CI327" s="1009"/>
      <c r="CJ327" s="1009"/>
      <c r="CK327" s="1009"/>
      <c r="CL327" s="1009"/>
    </row>
    <row r="328" spans="1:90" s="959" customFormat="1">
      <c r="A328" s="928"/>
      <c r="D328" s="1025"/>
      <c r="E328" s="1025"/>
      <c r="F328" s="1025"/>
      <c r="G328" s="1025"/>
      <c r="P328" s="1009"/>
      <c r="Q328" s="1009"/>
      <c r="R328" s="1009"/>
      <c r="S328" s="1009"/>
      <c r="T328" s="1009"/>
      <c r="U328" s="1009"/>
      <c r="V328" s="1009"/>
      <c r="W328" s="1009"/>
      <c r="X328" s="1009"/>
      <c r="Y328" s="1009"/>
      <c r="Z328" s="1009"/>
      <c r="AA328" s="1009"/>
      <c r="AB328" s="1009"/>
      <c r="AC328" s="1009"/>
      <c r="AD328" s="1009"/>
      <c r="AE328" s="1009"/>
      <c r="AF328" s="1009"/>
      <c r="AG328" s="1009"/>
      <c r="AH328" s="1009"/>
      <c r="AI328" s="1009"/>
      <c r="AJ328" s="1009"/>
      <c r="AK328" s="1009"/>
      <c r="AL328" s="1009"/>
      <c r="AM328" s="1009"/>
      <c r="AN328" s="1009"/>
      <c r="AO328" s="1009"/>
      <c r="AP328" s="1009"/>
      <c r="AQ328" s="1009"/>
      <c r="AR328" s="1009"/>
      <c r="AS328" s="1009"/>
      <c r="AT328" s="1009"/>
      <c r="AU328" s="1009"/>
      <c r="AV328" s="1009"/>
      <c r="AW328" s="1009"/>
      <c r="AX328" s="1009"/>
      <c r="AY328" s="1009"/>
      <c r="AZ328" s="1009"/>
      <c r="BA328" s="1009"/>
      <c r="BB328" s="1009"/>
      <c r="BC328" s="1009"/>
      <c r="BD328" s="1009"/>
      <c r="BE328" s="1009"/>
      <c r="BF328" s="1009"/>
      <c r="BG328" s="1009"/>
      <c r="BH328" s="1009"/>
      <c r="BI328" s="1009"/>
      <c r="BJ328" s="1009"/>
      <c r="BK328" s="1009"/>
      <c r="BL328" s="1009"/>
      <c r="BM328" s="1009"/>
      <c r="BN328" s="1009"/>
      <c r="BO328" s="1009"/>
      <c r="BP328" s="1009"/>
      <c r="BQ328" s="1009"/>
      <c r="BR328" s="1009"/>
      <c r="BS328" s="1009"/>
      <c r="BT328" s="1009"/>
      <c r="BU328" s="1009"/>
      <c r="BV328" s="1009"/>
      <c r="BW328" s="1009"/>
      <c r="BX328" s="1009"/>
      <c r="BY328" s="1009"/>
      <c r="BZ328" s="1009"/>
      <c r="CA328" s="1009"/>
      <c r="CB328" s="1009"/>
      <c r="CC328" s="1009"/>
      <c r="CD328" s="1009"/>
      <c r="CE328" s="1009"/>
      <c r="CF328" s="1009"/>
      <c r="CG328" s="1009"/>
      <c r="CH328" s="1009"/>
      <c r="CI328" s="1009"/>
      <c r="CJ328" s="1009"/>
      <c r="CK328" s="1009"/>
      <c r="CL328" s="1009"/>
    </row>
    <row r="329" spans="1:90" s="959" customFormat="1">
      <c r="A329" s="928"/>
      <c r="D329" s="1025"/>
      <c r="E329" s="1025"/>
      <c r="F329" s="1025"/>
      <c r="G329" s="1025"/>
      <c r="P329" s="1009"/>
      <c r="Q329" s="1009"/>
      <c r="R329" s="1009"/>
      <c r="S329" s="1009"/>
      <c r="T329" s="1009"/>
      <c r="U329" s="1009"/>
      <c r="V329" s="1009"/>
      <c r="W329" s="1009"/>
      <c r="X329" s="1009"/>
      <c r="Y329" s="1009"/>
      <c r="Z329" s="1009"/>
      <c r="AA329" s="1009"/>
      <c r="AB329" s="1009"/>
      <c r="AC329" s="1009"/>
      <c r="AD329" s="1009"/>
      <c r="AE329" s="1009"/>
      <c r="AF329" s="1009"/>
      <c r="AG329" s="1009"/>
      <c r="AH329" s="1009"/>
      <c r="AI329" s="1009"/>
      <c r="AJ329" s="1009"/>
      <c r="AK329" s="1009"/>
      <c r="AL329" s="1009"/>
      <c r="AM329" s="1009"/>
      <c r="AN329" s="1009"/>
      <c r="AO329" s="1009"/>
      <c r="AP329" s="1009"/>
      <c r="AQ329" s="1009"/>
      <c r="AR329" s="1009"/>
      <c r="AS329" s="1009"/>
      <c r="AT329" s="1009"/>
      <c r="AU329" s="1009"/>
      <c r="AV329" s="1009"/>
      <c r="AW329" s="1009"/>
      <c r="AX329" s="1009"/>
      <c r="AY329" s="1009"/>
      <c r="AZ329" s="1009"/>
      <c r="BA329" s="1009"/>
      <c r="BB329" s="1009"/>
      <c r="BC329" s="1009"/>
      <c r="BD329" s="1009"/>
      <c r="BE329" s="1009"/>
      <c r="BF329" s="1009"/>
      <c r="BG329" s="1009"/>
      <c r="BH329" s="1009"/>
      <c r="BI329" s="1009"/>
      <c r="BJ329" s="1009"/>
      <c r="BK329" s="1009"/>
      <c r="BL329" s="1009"/>
      <c r="BM329" s="1009"/>
      <c r="BN329" s="1009"/>
      <c r="BO329" s="1009"/>
      <c r="BP329" s="1009"/>
      <c r="BQ329" s="1009"/>
      <c r="BR329" s="1009"/>
      <c r="BS329" s="1009"/>
      <c r="BT329" s="1009"/>
      <c r="BU329" s="1009"/>
      <c r="BV329" s="1009"/>
      <c r="BW329" s="1009"/>
      <c r="BX329" s="1009"/>
      <c r="BY329" s="1009"/>
      <c r="BZ329" s="1009"/>
      <c r="CA329" s="1009"/>
      <c r="CB329" s="1009"/>
      <c r="CC329" s="1009"/>
      <c r="CD329" s="1009"/>
      <c r="CE329" s="1009"/>
      <c r="CF329" s="1009"/>
      <c r="CG329" s="1009"/>
      <c r="CH329" s="1009"/>
      <c r="CI329" s="1009"/>
      <c r="CJ329" s="1009"/>
      <c r="CK329" s="1009"/>
      <c r="CL329" s="1009"/>
    </row>
    <row r="330" spans="1:90" s="959" customFormat="1">
      <c r="A330" s="928"/>
      <c r="D330" s="1025"/>
      <c r="E330" s="1025"/>
      <c r="F330" s="1025"/>
      <c r="G330" s="1025"/>
      <c r="P330" s="1009"/>
      <c r="Q330" s="1009"/>
      <c r="R330" s="1009"/>
      <c r="S330" s="1009"/>
      <c r="T330" s="1009"/>
      <c r="U330" s="1009"/>
      <c r="V330" s="1009"/>
      <c r="W330" s="1009"/>
      <c r="X330" s="1009"/>
      <c r="Y330" s="1009"/>
      <c r="Z330" s="1009"/>
      <c r="AA330" s="1009"/>
      <c r="AB330" s="1009"/>
      <c r="AC330" s="1009"/>
      <c r="AD330" s="1009"/>
      <c r="AE330" s="1009"/>
      <c r="AF330" s="1009"/>
      <c r="AG330" s="1009"/>
      <c r="AH330" s="1009"/>
      <c r="AI330" s="1009"/>
      <c r="AJ330" s="1009"/>
      <c r="AK330" s="1009"/>
      <c r="AL330" s="1009"/>
      <c r="AM330" s="1009"/>
      <c r="AN330" s="1009"/>
      <c r="AO330" s="1009"/>
      <c r="AP330" s="1009"/>
      <c r="AQ330" s="1009"/>
      <c r="AR330" s="1009"/>
      <c r="AS330" s="1009"/>
      <c r="AT330" s="1009"/>
      <c r="AU330" s="1009"/>
      <c r="AV330" s="1009"/>
      <c r="AW330" s="1009"/>
      <c r="AX330" s="1009"/>
      <c r="AY330" s="1009"/>
      <c r="AZ330" s="1009"/>
      <c r="BA330" s="1009"/>
      <c r="BB330" s="1009"/>
      <c r="BC330" s="1009"/>
      <c r="BD330" s="1009"/>
      <c r="BE330" s="1009"/>
      <c r="BF330" s="1009"/>
      <c r="BG330" s="1009"/>
      <c r="BH330" s="1009"/>
      <c r="BI330" s="1009"/>
      <c r="BJ330" s="1009"/>
      <c r="BK330" s="1009"/>
      <c r="BL330" s="1009"/>
      <c r="BM330" s="1009"/>
      <c r="BN330" s="1009"/>
      <c r="BO330" s="1009"/>
      <c r="BP330" s="1009"/>
      <c r="BQ330" s="1009"/>
      <c r="BR330" s="1009"/>
      <c r="BS330" s="1009"/>
      <c r="BT330" s="1009"/>
      <c r="BU330" s="1009"/>
      <c r="BV330" s="1009"/>
      <c r="BW330" s="1009"/>
      <c r="BX330" s="1009"/>
      <c r="BY330" s="1009"/>
      <c r="BZ330" s="1009"/>
      <c r="CA330" s="1009"/>
      <c r="CB330" s="1009"/>
      <c r="CC330" s="1009"/>
      <c r="CD330" s="1009"/>
      <c r="CE330" s="1009"/>
      <c r="CF330" s="1009"/>
      <c r="CG330" s="1009"/>
      <c r="CH330" s="1009"/>
      <c r="CI330" s="1009"/>
      <c r="CJ330" s="1009"/>
      <c r="CK330" s="1009"/>
      <c r="CL330" s="1009"/>
    </row>
    <row r="331" spans="1:90" s="959" customFormat="1">
      <c r="A331" s="928"/>
      <c r="D331" s="1025"/>
      <c r="E331" s="1025"/>
      <c r="F331" s="1025"/>
      <c r="G331" s="1025"/>
      <c r="P331" s="1009"/>
      <c r="Q331" s="1009"/>
      <c r="R331" s="1009"/>
      <c r="S331" s="1009"/>
      <c r="T331" s="1009"/>
      <c r="U331" s="1009"/>
      <c r="V331" s="1009"/>
      <c r="W331" s="1009"/>
      <c r="X331" s="1009"/>
      <c r="Y331" s="1009"/>
      <c r="Z331" s="1009"/>
      <c r="AA331" s="1009"/>
      <c r="AB331" s="1009"/>
      <c r="AC331" s="1009"/>
      <c r="AD331" s="1009"/>
      <c r="AE331" s="1009"/>
      <c r="AF331" s="1009"/>
      <c r="AG331" s="1009"/>
      <c r="AH331" s="1009"/>
      <c r="AI331" s="1009"/>
      <c r="AJ331" s="1009"/>
      <c r="AK331" s="1009"/>
      <c r="AL331" s="1009"/>
      <c r="AM331" s="1009"/>
      <c r="AN331" s="1009"/>
      <c r="AO331" s="1009"/>
      <c r="AP331" s="1009"/>
      <c r="AQ331" s="1009"/>
      <c r="AR331" s="1009"/>
      <c r="AS331" s="1009"/>
      <c r="AT331" s="1009"/>
      <c r="AU331" s="1009"/>
      <c r="AV331" s="1009"/>
      <c r="AW331" s="1009"/>
      <c r="AX331" s="1009"/>
      <c r="AY331" s="1009"/>
      <c r="AZ331" s="1009"/>
      <c r="BA331" s="1009"/>
      <c r="BB331" s="1009"/>
      <c r="BC331" s="1009"/>
      <c r="BD331" s="1009"/>
      <c r="BE331" s="1009"/>
      <c r="BF331" s="1009"/>
      <c r="BG331" s="1009"/>
      <c r="BH331" s="1009"/>
      <c r="BI331" s="1009"/>
      <c r="BJ331" s="1009"/>
      <c r="BK331" s="1009"/>
      <c r="BL331" s="1009"/>
      <c r="BM331" s="1009"/>
      <c r="BN331" s="1009"/>
      <c r="BO331" s="1009"/>
      <c r="BP331" s="1009"/>
      <c r="BQ331" s="1009"/>
      <c r="BR331" s="1009"/>
      <c r="BS331" s="1009"/>
      <c r="BT331" s="1009"/>
      <c r="BU331" s="1009"/>
      <c r="BV331" s="1009"/>
      <c r="BW331" s="1009"/>
      <c r="BX331" s="1009"/>
      <c r="BY331" s="1009"/>
      <c r="BZ331" s="1009"/>
      <c r="CA331" s="1009"/>
      <c r="CB331" s="1009"/>
      <c r="CC331" s="1009"/>
      <c r="CD331" s="1009"/>
      <c r="CE331" s="1009"/>
      <c r="CF331" s="1009"/>
      <c r="CG331" s="1009"/>
      <c r="CH331" s="1009"/>
      <c r="CI331" s="1009"/>
      <c r="CJ331" s="1009"/>
      <c r="CK331" s="1009"/>
      <c r="CL331" s="1009"/>
    </row>
    <row r="332" spans="1:90" s="959" customFormat="1">
      <c r="A332" s="928"/>
      <c r="D332" s="1025"/>
      <c r="E332" s="1025"/>
      <c r="F332" s="1025"/>
      <c r="G332" s="1025"/>
      <c r="P332" s="1009"/>
      <c r="Q332" s="1009"/>
      <c r="R332" s="1009"/>
      <c r="S332" s="1009"/>
      <c r="T332" s="1009"/>
      <c r="U332" s="1009"/>
      <c r="V332" s="1009"/>
      <c r="W332" s="1009"/>
      <c r="X332" s="1009"/>
      <c r="Y332" s="1009"/>
      <c r="Z332" s="1009"/>
      <c r="AA332" s="1009"/>
      <c r="AB332" s="1009"/>
      <c r="AC332" s="1009"/>
      <c r="AD332" s="1009"/>
      <c r="AE332" s="1009"/>
      <c r="AF332" s="1009"/>
      <c r="AG332" s="1009"/>
      <c r="AH332" s="1009"/>
      <c r="AI332" s="1009"/>
      <c r="AJ332" s="1009"/>
      <c r="AK332" s="1009"/>
      <c r="AL332" s="1009"/>
      <c r="AM332" s="1009"/>
      <c r="AN332" s="1009"/>
      <c r="AO332" s="1009"/>
      <c r="AP332" s="1009"/>
      <c r="AQ332" s="1009"/>
      <c r="AR332" s="1009"/>
      <c r="AS332" s="1009"/>
      <c r="AT332" s="1009"/>
      <c r="AU332" s="1009"/>
      <c r="AV332" s="1009"/>
      <c r="AW332" s="1009"/>
      <c r="AX332" s="1009"/>
      <c r="AY332" s="1009"/>
      <c r="AZ332" s="1009"/>
      <c r="BA332" s="1009"/>
      <c r="BB332" s="1009"/>
      <c r="BC332" s="1009"/>
      <c r="BD332" s="1009"/>
      <c r="BE332" s="1009"/>
      <c r="BF332" s="1009"/>
      <c r="BG332" s="1009"/>
      <c r="BH332" s="1009"/>
      <c r="BI332" s="1009"/>
      <c r="BJ332" s="1009"/>
      <c r="BK332" s="1009"/>
      <c r="BL332" s="1009"/>
      <c r="BM332" s="1009"/>
      <c r="BN332" s="1009"/>
      <c r="BO332" s="1009"/>
      <c r="BP332" s="1009"/>
      <c r="BQ332" s="1009"/>
      <c r="BR332" s="1009"/>
      <c r="BS332" s="1009"/>
      <c r="BT332" s="1009"/>
      <c r="BU332" s="1009"/>
      <c r="BV332" s="1009"/>
      <c r="BW332" s="1009"/>
      <c r="BX332" s="1009"/>
      <c r="BY332" s="1009"/>
      <c r="BZ332" s="1009"/>
      <c r="CA332" s="1009"/>
      <c r="CB332" s="1009"/>
      <c r="CC332" s="1009"/>
      <c r="CD332" s="1009"/>
      <c r="CE332" s="1009"/>
      <c r="CF332" s="1009"/>
      <c r="CG332" s="1009"/>
      <c r="CH332" s="1009"/>
      <c r="CI332" s="1009"/>
      <c r="CJ332" s="1009"/>
      <c r="CK332" s="1009"/>
      <c r="CL332" s="1009"/>
    </row>
    <row r="333" spans="1:90" s="959" customFormat="1">
      <c r="A333" s="928"/>
      <c r="D333" s="1025"/>
      <c r="E333" s="1025"/>
      <c r="F333" s="1025"/>
      <c r="G333" s="1025"/>
      <c r="P333" s="1009"/>
      <c r="Q333" s="1009"/>
      <c r="R333" s="1009"/>
      <c r="S333" s="1009"/>
      <c r="T333" s="1009"/>
      <c r="U333" s="1009"/>
      <c r="V333" s="1009"/>
      <c r="W333" s="1009"/>
      <c r="X333" s="1009"/>
      <c r="Y333" s="1009"/>
      <c r="Z333" s="1009"/>
      <c r="AA333" s="1009"/>
      <c r="AB333" s="1009"/>
      <c r="AC333" s="1009"/>
      <c r="AD333" s="1009"/>
      <c r="AE333" s="1009"/>
      <c r="AF333" s="1009"/>
      <c r="AG333" s="1009"/>
      <c r="AH333" s="1009"/>
      <c r="AI333" s="1009"/>
      <c r="AJ333" s="1009"/>
      <c r="AK333" s="1009"/>
      <c r="AL333" s="1009"/>
      <c r="AM333" s="1009"/>
      <c r="AN333" s="1009"/>
      <c r="AO333" s="1009"/>
      <c r="AP333" s="1009"/>
      <c r="AQ333" s="1009"/>
      <c r="AR333" s="1009"/>
      <c r="AS333" s="1009"/>
      <c r="AT333" s="1009"/>
      <c r="AU333" s="1009"/>
      <c r="AV333" s="1009"/>
      <c r="AW333" s="1009"/>
      <c r="AX333" s="1009"/>
      <c r="AY333" s="1009"/>
      <c r="AZ333" s="1009"/>
      <c r="BA333" s="1009"/>
      <c r="BB333" s="1009"/>
      <c r="BC333" s="1009"/>
      <c r="BD333" s="1009"/>
      <c r="BE333" s="1009"/>
      <c r="BF333" s="1009"/>
      <c r="BG333" s="1009"/>
      <c r="BH333" s="1009"/>
      <c r="BI333" s="1009"/>
      <c r="BJ333" s="1009"/>
      <c r="BK333" s="1009"/>
      <c r="BL333" s="1009"/>
      <c r="BM333" s="1009"/>
      <c r="BN333" s="1009"/>
      <c r="BO333" s="1009"/>
      <c r="BP333" s="1009"/>
      <c r="BQ333" s="1009"/>
      <c r="BR333" s="1009"/>
      <c r="BS333" s="1009"/>
      <c r="BT333" s="1009"/>
      <c r="BU333" s="1009"/>
      <c r="BV333" s="1009"/>
      <c r="BW333" s="1009"/>
      <c r="BX333" s="1009"/>
      <c r="BY333" s="1009"/>
      <c r="BZ333" s="1009"/>
      <c r="CA333" s="1009"/>
      <c r="CB333" s="1009"/>
      <c r="CC333" s="1009"/>
      <c r="CD333" s="1009"/>
      <c r="CE333" s="1009"/>
      <c r="CF333" s="1009"/>
      <c r="CG333" s="1009"/>
      <c r="CH333" s="1009"/>
      <c r="CI333" s="1009"/>
      <c r="CJ333" s="1009"/>
      <c r="CK333" s="1009"/>
      <c r="CL333" s="1009"/>
    </row>
    <row r="334" spans="1:90" s="959" customFormat="1">
      <c r="A334" s="928"/>
      <c r="D334" s="1025"/>
      <c r="E334" s="1025"/>
      <c r="F334" s="1025"/>
      <c r="G334" s="1025"/>
      <c r="P334" s="1009"/>
      <c r="Q334" s="1009"/>
      <c r="R334" s="1009"/>
      <c r="S334" s="1009"/>
      <c r="T334" s="1009"/>
      <c r="U334" s="1009"/>
      <c r="V334" s="1009"/>
      <c r="W334" s="1009"/>
      <c r="X334" s="1009"/>
      <c r="Y334" s="1009"/>
      <c r="Z334" s="1009"/>
      <c r="AA334" s="1009"/>
      <c r="AB334" s="1009"/>
      <c r="AC334" s="1009"/>
      <c r="AD334" s="1009"/>
      <c r="AE334" s="1009"/>
      <c r="AF334" s="1009"/>
      <c r="AG334" s="1009"/>
      <c r="AH334" s="1009"/>
      <c r="AI334" s="1009"/>
      <c r="AJ334" s="1009"/>
      <c r="AK334" s="1009"/>
      <c r="AL334" s="1009"/>
      <c r="AM334" s="1009"/>
      <c r="AN334" s="1009"/>
      <c r="AO334" s="1009"/>
      <c r="AP334" s="1009"/>
      <c r="AQ334" s="1009"/>
      <c r="AR334" s="1009"/>
      <c r="AS334" s="1009"/>
      <c r="AT334" s="1009"/>
      <c r="AU334" s="1009"/>
      <c r="AV334" s="1009"/>
      <c r="AW334" s="1009"/>
      <c r="AX334" s="1009"/>
      <c r="AY334" s="1009"/>
      <c r="AZ334" s="1009"/>
      <c r="BA334" s="1009"/>
      <c r="BB334" s="1009"/>
      <c r="BC334" s="1009"/>
      <c r="BD334" s="1009"/>
      <c r="BE334" s="1009"/>
      <c r="BF334" s="1009"/>
      <c r="BG334" s="1009"/>
      <c r="BH334" s="1009"/>
      <c r="BI334" s="1009"/>
      <c r="BJ334" s="1009"/>
      <c r="BK334" s="1009"/>
      <c r="BL334" s="1009"/>
      <c r="BM334" s="1009"/>
      <c r="BN334" s="1009"/>
      <c r="BO334" s="1009"/>
      <c r="BP334" s="1009"/>
      <c r="BQ334" s="1009"/>
      <c r="BR334" s="1009"/>
      <c r="BS334" s="1009"/>
      <c r="BT334" s="1009"/>
      <c r="BU334" s="1009"/>
      <c r="BV334" s="1009"/>
      <c r="BW334" s="1009"/>
      <c r="BX334" s="1009"/>
      <c r="BY334" s="1009"/>
      <c r="BZ334" s="1009"/>
      <c r="CA334" s="1009"/>
      <c r="CB334" s="1009"/>
      <c r="CC334" s="1009"/>
      <c r="CD334" s="1009"/>
      <c r="CE334" s="1009"/>
      <c r="CF334" s="1009"/>
      <c r="CG334" s="1009"/>
      <c r="CH334" s="1009"/>
      <c r="CI334" s="1009"/>
      <c r="CJ334" s="1009"/>
      <c r="CK334" s="1009"/>
      <c r="CL334" s="1009"/>
    </row>
    <row r="335" spans="1:90" s="959" customFormat="1">
      <c r="A335" s="928"/>
      <c r="D335" s="1025"/>
      <c r="E335" s="1025"/>
      <c r="F335" s="1025"/>
      <c r="G335" s="1025"/>
      <c r="P335" s="1009"/>
      <c r="Q335" s="1009"/>
      <c r="R335" s="1009"/>
      <c r="S335" s="1009"/>
      <c r="T335" s="1009"/>
      <c r="U335" s="1009"/>
      <c r="V335" s="1009"/>
      <c r="W335" s="1009"/>
      <c r="X335" s="1009"/>
      <c r="Y335" s="1009"/>
      <c r="Z335" s="1009"/>
      <c r="AA335" s="1009"/>
      <c r="AB335" s="1009"/>
      <c r="AC335" s="1009"/>
      <c r="AD335" s="1009"/>
      <c r="AE335" s="1009"/>
      <c r="AF335" s="1009"/>
      <c r="AG335" s="1009"/>
      <c r="AH335" s="1009"/>
      <c r="AI335" s="1009"/>
      <c r="AJ335" s="1009"/>
      <c r="AK335" s="1009"/>
      <c r="AL335" s="1009"/>
      <c r="AM335" s="1009"/>
      <c r="AN335" s="1009"/>
      <c r="AO335" s="1009"/>
      <c r="AP335" s="1009"/>
      <c r="AQ335" s="1009"/>
      <c r="AR335" s="1009"/>
      <c r="AS335" s="1009"/>
      <c r="AT335" s="1009"/>
      <c r="AU335" s="1009"/>
      <c r="AV335" s="1009"/>
      <c r="AW335" s="1009"/>
      <c r="AX335" s="1009"/>
      <c r="AY335" s="1009"/>
      <c r="AZ335" s="1009"/>
      <c r="BA335" s="1009"/>
      <c r="BB335" s="1009"/>
      <c r="BC335" s="1009"/>
      <c r="BD335" s="1009"/>
      <c r="BE335" s="1009"/>
      <c r="BF335" s="1009"/>
      <c r="BG335" s="1009"/>
      <c r="BH335" s="1009"/>
      <c r="BI335" s="1009"/>
      <c r="BJ335" s="1009"/>
      <c r="BK335" s="1009"/>
      <c r="BL335" s="1009"/>
      <c r="BM335" s="1009"/>
      <c r="BN335" s="1009"/>
      <c r="BO335" s="1009"/>
      <c r="BP335" s="1009"/>
      <c r="BQ335" s="1009"/>
      <c r="BR335" s="1009"/>
      <c r="BS335" s="1009"/>
      <c r="BT335" s="1009"/>
      <c r="BU335" s="1009"/>
      <c r="BV335" s="1009"/>
      <c r="BW335" s="1009"/>
      <c r="BX335" s="1009"/>
      <c r="BY335" s="1009"/>
      <c r="BZ335" s="1009"/>
      <c r="CA335" s="1009"/>
      <c r="CB335" s="1009"/>
      <c r="CC335" s="1009"/>
      <c r="CD335" s="1009"/>
      <c r="CE335" s="1009"/>
      <c r="CF335" s="1009"/>
      <c r="CG335" s="1009"/>
      <c r="CH335" s="1009"/>
      <c r="CI335" s="1009"/>
      <c r="CJ335" s="1009"/>
      <c r="CK335" s="1009"/>
      <c r="CL335" s="1009"/>
    </row>
    <row r="336" spans="1:90" s="959" customFormat="1">
      <c r="A336" s="928"/>
      <c r="D336" s="1025"/>
      <c r="E336" s="1025"/>
      <c r="F336" s="1025"/>
      <c r="G336" s="1025"/>
      <c r="P336" s="1009"/>
      <c r="Q336" s="1009"/>
      <c r="R336" s="1009"/>
      <c r="S336" s="1009"/>
      <c r="T336" s="1009"/>
      <c r="U336" s="1009"/>
      <c r="V336" s="1009"/>
      <c r="W336" s="1009"/>
      <c r="X336" s="1009"/>
      <c r="Y336" s="1009"/>
      <c r="Z336" s="1009"/>
      <c r="AA336" s="1009"/>
      <c r="AB336" s="1009"/>
      <c r="AC336" s="1009"/>
      <c r="AD336" s="1009"/>
      <c r="AE336" s="1009"/>
      <c r="AF336" s="1009"/>
      <c r="AG336" s="1009"/>
      <c r="AH336" s="1009"/>
      <c r="AI336" s="1009"/>
      <c r="AJ336" s="1009"/>
      <c r="AK336" s="1009"/>
      <c r="AL336" s="1009"/>
      <c r="AM336" s="1009"/>
      <c r="AN336" s="1009"/>
      <c r="AO336" s="1009"/>
      <c r="AP336" s="1009"/>
      <c r="AQ336" s="1009"/>
      <c r="AR336" s="1009"/>
      <c r="AS336" s="1009"/>
      <c r="AT336" s="1009"/>
      <c r="AU336" s="1009"/>
      <c r="AV336" s="1009"/>
      <c r="AW336" s="1009"/>
      <c r="AX336" s="1009"/>
      <c r="AY336" s="1009"/>
      <c r="AZ336" s="1009"/>
      <c r="BA336" s="1009"/>
      <c r="BB336" s="1009"/>
      <c r="BC336" s="1009"/>
      <c r="BD336" s="1009"/>
      <c r="BE336" s="1009"/>
      <c r="BF336" s="1009"/>
      <c r="BG336" s="1009"/>
      <c r="BH336" s="1009"/>
      <c r="BI336" s="1009"/>
      <c r="BJ336" s="1009"/>
      <c r="BK336" s="1009"/>
      <c r="BL336" s="1009"/>
      <c r="BM336" s="1009"/>
      <c r="BN336" s="1009"/>
      <c r="BO336" s="1009"/>
      <c r="BP336" s="1009"/>
      <c r="BQ336" s="1009"/>
      <c r="BR336" s="1009"/>
      <c r="BS336" s="1009"/>
      <c r="BT336" s="1009"/>
      <c r="BU336" s="1009"/>
      <c r="BV336" s="1009"/>
      <c r="BW336" s="1009"/>
      <c r="BX336" s="1009"/>
      <c r="BY336" s="1009"/>
      <c r="BZ336" s="1009"/>
      <c r="CA336" s="1009"/>
      <c r="CB336" s="1009"/>
      <c r="CC336" s="1009"/>
      <c r="CD336" s="1009"/>
      <c r="CE336" s="1009"/>
      <c r="CF336" s="1009"/>
      <c r="CG336" s="1009"/>
      <c r="CH336" s="1009"/>
      <c r="CI336" s="1009"/>
      <c r="CJ336" s="1009"/>
      <c r="CK336" s="1009"/>
      <c r="CL336" s="1009"/>
    </row>
    <row r="337" spans="1:90" s="959" customFormat="1">
      <c r="A337" s="928"/>
      <c r="D337" s="1025"/>
      <c r="E337" s="1025"/>
      <c r="F337" s="1025"/>
      <c r="G337" s="1025"/>
      <c r="P337" s="1009"/>
      <c r="Q337" s="1009"/>
      <c r="R337" s="1009"/>
      <c r="S337" s="1009"/>
      <c r="T337" s="1009"/>
      <c r="U337" s="1009"/>
      <c r="V337" s="1009"/>
      <c r="W337" s="1009"/>
      <c r="X337" s="1009"/>
      <c r="Y337" s="1009"/>
      <c r="Z337" s="1009"/>
      <c r="AA337" s="1009"/>
      <c r="AB337" s="1009"/>
      <c r="AC337" s="1009"/>
      <c r="AD337" s="1009"/>
      <c r="AE337" s="1009"/>
      <c r="AF337" s="1009"/>
      <c r="AG337" s="1009"/>
      <c r="AH337" s="1009"/>
      <c r="AI337" s="1009"/>
      <c r="AJ337" s="1009"/>
      <c r="AK337" s="1009"/>
      <c r="AL337" s="1009"/>
      <c r="AM337" s="1009"/>
      <c r="AN337" s="1009"/>
      <c r="AO337" s="1009"/>
      <c r="AP337" s="1009"/>
      <c r="AQ337" s="1009"/>
      <c r="AR337" s="1009"/>
      <c r="AS337" s="1009"/>
      <c r="AT337" s="1009"/>
      <c r="AU337" s="1009"/>
      <c r="AV337" s="1009"/>
      <c r="AW337" s="1009"/>
      <c r="AX337" s="1009"/>
      <c r="AY337" s="1009"/>
      <c r="AZ337" s="1009"/>
      <c r="BA337" s="1009"/>
      <c r="BB337" s="1009"/>
      <c r="BC337" s="1009"/>
      <c r="BD337" s="1009"/>
      <c r="BE337" s="1009"/>
      <c r="BF337" s="1009"/>
      <c r="BG337" s="1009"/>
      <c r="BH337" s="1009"/>
      <c r="BI337" s="1009"/>
      <c r="BJ337" s="1009"/>
      <c r="BK337" s="1009"/>
      <c r="BL337" s="1009"/>
      <c r="BM337" s="1009"/>
      <c r="BN337" s="1009"/>
      <c r="BO337" s="1009"/>
      <c r="BP337" s="1009"/>
      <c r="BQ337" s="1009"/>
      <c r="BR337" s="1009"/>
      <c r="BS337" s="1009"/>
      <c r="BT337" s="1009"/>
      <c r="BU337" s="1009"/>
      <c r="BV337" s="1009"/>
      <c r="BW337" s="1009"/>
      <c r="BX337" s="1009"/>
      <c r="BY337" s="1009"/>
      <c r="BZ337" s="1009"/>
      <c r="CA337" s="1009"/>
      <c r="CB337" s="1009"/>
      <c r="CC337" s="1009"/>
      <c r="CD337" s="1009"/>
      <c r="CE337" s="1009"/>
      <c r="CF337" s="1009"/>
      <c r="CG337" s="1009"/>
      <c r="CH337" s="1009"/>
      <c r="CI337" s="1009"/>
      <c r="CJ337" s="1009"/>
      <c r="CK337" s="1009"/>
      <c r="CL337" s="1009"/>
    </row>
    <row r="338" spans="1:90" s="959" customFormat="1">
      <c r="A338" s="928"/>
      <c r="D338" s="1025"/>
      <c r="E338" s="1025"/>
      <c r="F338" s="1025"/>
      <c r="G338" s="1025"/>
      <c r="P338" s="1009"/>
      <c r="Q338" s="1009"/>
      <c r="R338" s="1009"/>
      <c r="S338" s="1009"/>
      <c r="T338" s="1009"/>
      <c r="U338" s="1009"/>
      <c r="V338" s="1009"/>
      <c r="W338" s="1009"/>
      <c r="X338" s="1009"/>
      <c r="Y338" s="1009"/>
      <c r="Z338" s="1009"/>
      <c r="AA338" s="1009"/>
      <c r="AB338" s="1009"/>
      <c r="AC338" s="1009"/>
      <c r="AD338" s="1009"/>
      <c r="AE338" s="1009"/>
      <c r="AF338" s="1009"/>
      <c r="AG338" s="1009"/>
      <c r="AH338" s="1009"/>
      <c r="AI338" s="1009"/>
      <c r="AJ338" s="1009"/>
      <c r="AK338" s="1009"/>
      <c r="AL338" s="1009"/>
      <c r="AM338" s="1009"/>
      <c r="AN338" s="1009"/>
      <c r="AO338" s="1009"/>
      <c r="AP338" s="1009"/>
      <c r="AQ338" s="1009"/>
      <c r="AR338" s="1009"/>
      <c r="AS338" s="1009"/>
      <c r="AT338" s="1009"/>
      <c r="AU338" s="1009"/>
      <c r="AV338" s="1009"/>
      <c r="AW338" s="1009"/>
      <c r="AX338" s="1009"/>
      <c r="AY338" s="1009"/>
      <c r="AZ338" s="1009"/>
      <c r="BA338" s="1009"/>
      <c r="BB338" s="1009"/>
      <c r="BC338" s="1009"/>
      <c r="BD338" s="1009"/>
      <c r="BE338" s="1009"/>
      <c r="BF338" s="1009"/>
      <c r="BG338" s="1009"/>
      <c r="BH338" s="1009"/>
      <c r="BI338" s="1009"/>
      <c r="BJ338" s="1009"/>
      <c r="BK338" s="1009"/>
      <c r="BL338" s="1009"/>
      <c r="BM338" s="1009"/>
      <c r="BN338" s="1009"/>
      <c r="BO338" s="1009"/>
      <c r="BP338" s="1009"/>
      <c r="BQ338" s="1009"/>
      <c r="BR338" s="1009"/>
      <c r="BS338" s="1009"/>
      <c r="BT338" s="1009"/>
      <c r="BU338" s="1009"/>
      <c r="BV338" s="1009"/>
      <c r="BW338" s="1009"/>
      <c r="BX338" s="1009"/>
      <c r="BY338" s="1009"/>
      <c r="BZ338" s="1009"/>
      <c r="CA338" s="1009"/>
      <c r="CB338" s="1009"/>
      <c r="CC338" s="1009"/>
      <c r="CD338" s="1009"/>
      <c r="CE338" s="1009"/>
      <c r="CF338" s="1009"/>
      <c r="CG338" s="1009"/>
      <c r="CH338" s="1009"/>
      <c r="CI338" s="1009"/>
      <c r="CJ338" s="1009"/>
      <c r="CK338" s="1009"/>
      <c r="CL338" s="1009"/>
    </row>
    <row r="339" spans="1:90" s="959" customFormat="1">
      <c r="A339" s="928"/>
      <c r="D339" s="1025"/>
      <c r="E339" s="1025"/>
      <c r="F339" s="1025"/>
      <c r="G339" s="1025"/>
      <c r="P339" s="1009"/>
      <c r="Q339" s="1009"/>
      <c r="R339" s="1009"/>
      <c r="S339" s="1009"/>
      <c r="T339" s="1009"/>
      <c r="U339" s="1009"/>
      <c r="V339" s="1009"/>
      <c r="W339" s="1009"/>
      <c r="X339" s="1009"/>
      <c r="Y339" s="1009"/>
      <c r="Z339" s="1009"/>
      <c r="AA339" s="1009"/>
      <c r="AB339" s="1009"/>
      <c r="AC339" s="1009"/>
      <c r="AD339" s="1009"/>
      <c r="AE339" s="1009"/>
      <c r="AF339" s="1009"/>
      <c r="AG339" s="1009"/>
      <c r="AH339" s="1009"/>
      <c r="AI339" s="1009"/>
      <c r="AJ339" s="1009"/>
      <c r="AK339" s="1009"/>
      <c r="AL339" s="1009"/>
      <c r="AM339" s="1009"/>
      <c r="AN339" s="1009"/>
      <c r="AO339" s="1009"/>
      <c r="AP339" s="1009"/>
      <c r="AQ339" s="1009"/>
      <c r="AR339" s="1009"/>
      <c r="AS339" s="1009"/>
      <c r="AT339" s="1009"/>
      <c r="AU339" s="1009"/>
      <c r="AV339" s="1009"/>
      <c r="AW339" s="1009"/>
      <c r="AX339" s="1009"/>
      <c r="AY339" s="1009"/>
      <c r="AZ339" s="1009"/>
      <c r="BA339" s="1009"/>
      <c r="BB339" s="1009"/>
      <c r="BC339" s="1009"/>
      <c r="BD339" s="1009"/>
      <c r="BE339" s="1009"/>
      <c r="BF339" s="1009"/>
      <c r="BG339" s="1009"/>
      <c r="BH339" s="1009"/>
      <c r="BI339" s="1009"/>
      <c r="BJ339" s="1009"/>
      <c r="BK339" s="1009"/>
      <c r="BL339" s="1009"/>
      <c r="BM339" s="1009"/>
      <c r="BN339" s="1009"/>
      <c r="BO339" s="1009"/>
      <c r="BP339" s="1009"/>
      <c r="BQ339" s="1009"/>
      <c r="BR339" s="1009"/>
      <c r="BS339" s="1009"/>
      <c r="BT339" s="1009"/>
      <c r="BU339" s="1009"/>
      <c r="BV339" s="1009"/>
      <c r="BW339" s="1009"/>
      <c r="BX339" s="1009"/>
      <c r="BY339" s="1009"/>
      <c r="BZ339" s="1009"/>
      <c r="CA339" s="1009"/>
      <c r="CB339" s="1009"/>
      <c r="CC339" s="1009"/>
      <c r="CD339" s="1009"/>
      <c r="CE339" s="1009"/>
      <c r="CF339" s="1009"/>
      <c r="CG339" s="1009"/>
      <c r="CH339" s="1009"/>
      <c r="CI339" s="1009"/>
      <c r="CJ339" s="1009"/>
      <c r="CK339" s="1009"/>
      <c r="CL339" s="1009"/>
    </row>
    <row r="340" spans="1:90" s="959" customFormat="1">
      <c r="A340" s="928"/>
      <c r="D340" s="1025"/>
      <c r="E340" s="1025"/>
      <c r="F340" s="1025"/>
      <c r="G340" s="1025"/>
      <c r="P340" s="1009"/>
      <c r="Q340" s="1009"/>
      <c r="R340" s="1009"/>
      <c r="S340" s="1009"/>
      <c r="T340" s="1009"/>
      <c r="U340" s="1009"/>
      <c r="V340" s="1009"/>
      <c r="W340" s="1009"/>
      <c r="X340" s="1009"/>
      <c r="Y340" s="1009"/>
      <c r="Z340" s="1009"/>
      <c r="AA340" s="1009"/>
      <c r="AB340" s="1009"/>
      <c r="AC340" s="1009"/>
      <c r="AD340" s="1009"/>
      <c r="AE340" s="1009"/>
      <c r="AF340" s="1009"/>
      <c r="AG340" s="1009"/>
      <c r="AH340" s="1009"/>
      <c r="AI340" s="1009"/>
      <c r="AJ340" s="1009"/>
      <c r="AK340" s="1009"/>
      <c r="AL340" s="1009"/>
      <c r="AM340" s="1009"/>
      <c r="AN340" s="1009"/>
      <c r="AO340" s="1009"/>
      <c r="AP340" s="1009"/>
      <c r="AQ340" s="1009"/>
      <c r="AR340" s="1009"/>
      <c r="AS340" s="1009"/>
      <c r="AT340" s="1009"/>
      <c r="AU340" s="1009"/>
      <c r="AV340" s="1009"/>
      <c r="AW340" s="1009"/>
      <c r="AX340" s="1009"/>
      <c r="AY340" s="1009"/>
      <c r="AZ340" s="1009"/>
      <c r="BA340" s="1009"/>
      <c r="BB340" s="1009"/>
      <c r="BC340" s="1009"/>
      <c r="BD340" s="1009"/>
      <c r="BE340" s="1009"/>
      <c r="BF340" s="1009"/>
      <c r="BG340" s="1009"/>
      <c r="BH340" s="1009"/>
      <c r="BI340" s="1009"/>
      <c r="BJ340" s="1009"/>
      <c r="BK340" s="1009"/>
      <c r="BL340" s="1009"/>
      <c r="BM340" s="1009"/>
      <c r="BN340" s="1009"/>
      <c r="BO340" s="1009"/>
      <c r="BP340" s="1009"/>
      <c r="BQ340" s="1009"/>
      <c r="BR340" s="1009"/>
      <c r="BS340" s="1009"/>
      <c r="BT340" s="1009"/>
      <c r="BU340" s="1009"/>
      <c r="BV340" s="1009"/>
      <c r="BW340" s="1009"/>
      <c r="BX340" s="1009"/>
      <c r="BY340" s="1009"/>
      <c r="BZ340" s="1009"/>
      <c r="CA340" s="1009"/>
      <c r="CB340" s="1009"/>
      <c r="CC340" s="1009"/>
      <c r="CD340" s="1009"/>
      <c r="CE340" s="1009"/>
      <c r="CF340" s="1009"/>
      <c r="CG340" s="1009"/>
      <c r="CH340" s="1009"/>
      <c r="CI340" s="1009"/>
      <c r="CJ340" s="1009"/>
      <c r="CK340" s="1009"/>
      <c r="CL340" s="1009"/>
    </row>
    <row r="341" spans="1:90" s="959" customFormat="1">
      <c r="A341" s="928"/>
      <c r="D341" s="1025"/>
      <c r="E341" s="1025"/>
      <c r="F341" s="1025"/>
      <c r="G341" s="1025"/>
      <c r="P341" s="1009"/>
      <c r="Q341" s="1009"/>
      <c r="R341" s="1009"/>
      <c r="S341" s="1009"/>
      <c r="T341" s="1009"/>
      <c r="U341" s="1009"/>
      <c r="V341" s="1009"/>
      <c r="W341" s="1009"/>
      <c r="X341" s="1009"/>
      <c r="Y341" s="1009"/>
      <c r="Z341" s="1009"/>
      <c r="AA341" s="1009"/>
      <c r="AB341" s="1009"/>
      <c r="AC341" s="1009"/>
      <c r="AD341" s="1009"/>
      <c r="AE341" s="1009"/>
      <c r="AF341" s="1009"/>
      <c r="AG341" s="1009"/>
      <c r="AH341" s="1009"/>
      <c r="AI341" s="1009"/>
      <c r="AJ341" s="1009"/>
      <c r="AK341" s="1009"/>
      <c r="AL341" s="1009"/>
      <c r="AM341" s="1009"/>
      <c r="AN341" s="1009"/>
      <c r="AO341" s="1009"/>
      <c r="AP341" s="1009"/>
      <c r="AQ341" s="1009"/>
      <c r="AR341" s="1009"/>
      <c r="AS341" s="1009"/>
      <c r="AT341" s="1009"/>
      <c r="AU341" s="1009"/>
      <c r="AV341" s="1009"/>
      <c r="AW341" s="1009"/>
      <c r="AX341" s="1009"/>
      <c r="AY341" s="1009"/>
      <c r="AZ341" s="1009"/>
      <c r="BA341" s="1009"/>
      <c r="BB341" s="1009"/>
      <c r="BC341" s="1009"/>
      <c r="BD341" s="1009"/>
      <c r="BE341" s="1009"/>
      <c r="BF341" s="1009"/>
      <c r="BG341" s="1009"/>
      <c r="BH341" s="1009"/>
      <c r="BI341" s="1009"/>
      <c r="BJ341" s="1009"/>
      <c r="BK341" s="1009"/>
      <c r="BL341" s="1009"/>
      <c r="BM341" s="1009"/>
      <c r="BN341" s="1009"/>
      <c r="BO341" s="1009"/>
      <c r="BP341" s="1009"/>
      <c r="BQ341" s="1009"/>
      <c r="BR341" s="1009"/>
      <c r="BS341" s="1009"/>
      <c r="BT341" s="1009"/>
      <c r="BU341" s="1009"/>
      <c r="BV341" s="1009"/>
      <c r="BW341" s="1009"/>
      <c r="BX341" s="1009"/>
      <c r="BY341" s="1009"/>
      <c r="BZ341" s="1009"/>
      <c r="CA341" s="1009"/>
      <c r="CB341" s="1009"/>
      <c r="CC341" s="1009"/>
      <c r="CD341" s="1009"/>
      <c r="CE341" s="1009"/>
      <c r="CF341" s="1009"/>
      <c r="CG341" s="1009"/>
      <c r="CH341" s="1009"/>
      <c r="CI341" s="1009"/>
      <c r="CJ341" s="1009"/>
      <c r="CK341" s="1009"/>
      <c r="CL341" s="1009"/>
    </row>
    <row r="342" spans="1:90" s="959" customFormat="1">
      <c r="A342" s="928"/>
      <c r="D342" s="1025"/>
      <c r="E342" s="1025"/>
      <c r="F342" s="1025"/>
      <c r="G342" s="1025"/>
      <c r="P342" s="1009"/>
      <c r="Q342" s="1009"/>
      <c r="R342" s="1009"/>
      <c r="S342" s="1009"/>
      <c r="T342" s="1009"/>
      <c r="U342" s="1009"/>
      <c r="V342" s="1009"/>
      <c r="W342" s="1009"/>
      <c r="X342" s="1009"/>
      <c r="Y342" s="1009"/>
      <c r="Z342" s="1009"/>
      <c r="AA342" s="1009"/>
      <c r="AB342" s="1009"/>
      <c r="AC342" s="1009"/>
      <c r="AD342" s="1009"/>
      <c r="AE342" s="1009"/>
      <c r="AF342" s="1009"/>
      <c r="AG342" s="1009"/>
      <c r="AH342" s="1009"/>
      <c r="AI342" s="1009"/>
      <c r="AJ342" s="1009"/>
      <c r="AK342" s="1009"/>
      <c r="AL342" s="1009"/>
      <c r="AM342" s="1009"/>
      <c r="AN342" s="1009"/>
      <c r="AO342" s="1009"/>
      <c r="AP342" s="1009"/>
      <c r="AQ342" s="1009"/>
      <c r="AR342" s="1009"/>
      <c r="AS342" s="1009"/>
      <c r="AT342" s="1009"/>
      <c r="AU342" s="1009"/>
      <c r="AV342" s="1009"/>
      <c r="AW342" s="1009"/>
      <c r="AX342" s="1009"/>
      <c r="AY342" s="1009"/>
      <c r="AZ342" s="1009"/>
      <c r="BA342" s="1009"/>
      <c r="BB342" s="1009"/>
      <c r="BC342" s="1009"/>
      <c r="BD342" s="1009"/>
      <c r="BE342" s="1009"/>
      <c r="BF342" s="1009"/>
      <c r="BG342" s="1009"/>
      <c r="BH342" s="1009"/>
      <c r="BI342" s="1009"/>
      <c r="BJ342" s="1009"/>
      <c r="BK342" s="1009"/>
      <c r="BL342" s="1009"/>
      <c r="BM342" s="1009"/>
      <c r="BN342" s="1009"/>
      <c r="BO342" s="1009"/>
      <c r="BP342" s="1009"/>
      <c r="BQ342" s="1009"/>
      <c r="BR342" s="1009"/>
      <c r="BS342" s="1009"/>
      <c r="BT342" s="1009"/>
      <c r="BU342" s="1009"/>
      <c r="BV342" s="1009"/>
      <c r="BW342" s="1009"/>
      <c r="BX342" s="1009"/>
      <c r="BY342" s="1009"/>
      <c r="BZ342" s="1009"/>
      <c r="CA342" s="1009"/>
      <c r="CB342" s="1009"/>
      <c r="CC342" s="1009"/>
      <c r="CD342" s="1009"/>
      <c r="CE342" s="1009"/>
      <c r="CF342" s="1009"/>
      <c r="CG342" s="1009"/>
      <c r="CH342" s="1009"/>
      <c r="CI342" s="1009"/>
      <c r="CJ342" s="1009"/>
      <c r="CK342" s="1009"/>
      <c r="CL342" s="1009"/>
    </row>
    <row r="343" spans="1:90" s="959" customFormat="1">
      <c r="A343" s="928"/>
      <c r="D343" s="1025"/>
      <c r="E343" s="1025"/>
      <c r="F343" s="1025"/>
      <c r="G343" s="1025"/>
      <c r="P343" s="1009"/>
      <c r="Q343" s="1009"/>
      <c r="R343" s="1009"/>
      <c r="S343" s="1009"/>
      <c r="T343" s="1009"/>
      <c r="U343" s="1009"/>
      <c r="V343" s="1009"/>
      <c r="W343" s="1009"/>
      <c r="X343" s="1009"/>
      <c r="Y343" s="1009"/>
      <c r="Z343" s="1009"/>
      <c r="AA343" s="1009"/>
      <c r="AB343" s="1009"/>
      <c r="AC343" s="1009"/>
      <c r="AD343" s="1009"/>
      <c r="AE343" s="1009"/>
      <c r="AF343" s="1009"/>
      <c r="AG343" s="1009"/>
      <c r="AH343" s="1009"/>
      <c r="AI343" s="1009"/>
      <c r="AJ343" s="1009"/>
      <c r="AK343" s="1009"/>
      <c r="AL343" s="1009"/>
      <c r="AM343" s="1009"/>
      <c r="AN343" s="1009"/>
      <c r="AO343" s="1009"/>
      <c r="AP343" s="1009"/>
      <c r="AQ343" s="1009"/>
      <c r="AR343" s="1009"/>
      <c r="AS343" s="1009"/>
      <c r="AT343" s="1009"/>
      <c r="AU343" s="1009"/>
      <c r="AV343" s="1009"/>
      <c r="AW343" s="1009"/>
      <c r="AX343" s="1009"/>
      <c r="AY343" s="1009"/>
      <c r="AZ343" s="1009"/>
      <c r="BA343" s="1009"/>
      <c r="BB343" s="1009"/>
      <c r="BC343" s="1009"/>
      <c r="BD343" s="1009"/>
      <c r="BE343" s="1009"/>
      <c r="BF343" s="1009"/>
      <c r="BG343" s="1009"/>
      <c r="BH343" s="1009"/>
      <c r="BI343" s="1009"/>
      <c r="BJ343" s="1009"/>
      <c r="BK343" s="1009"/>
      <c r="BL343" s="1009"/>
      <c r="BM343" s="1009"/>
      <c r="BN343" s="1009"/>
      <c r="BO343" s="1009"/>
      <c r="BP343" s="1009"/>
      <c r="BQ343" s="1009"/>
      <c r="BR343" s="1009"/>
      <c r="BS343" s="1009"/>
      <c r="BT343" s="1009"/>
      <c r="BU343" s="1009"/>
      <c r="BV343" s="1009"/>
      <c r="BW343" s="1009"/>
      <c r="BX343" s="1009"/>
      <c r="BY343" s="1009"/>
      <c r="BZ343" s="1009"/>
      <c r="CA343" s="1009"/>
      <c r="CB343" s="1009"/>
      <c r="CC343" s="1009"/>
      <c r="CD343" s="1009"/>
      <c r="CE343" s="1009"/>
      <c r="CF343" s="1009"/>
      <c r="CG343" s="1009"/>
      <c r="CH343" s="1009"/>
      <c r="CI343" s="1009"/>
      <c r="CJ343" s="1009"/>
      <c r="CK343" s="1009"/>
      <c r="CL343" s="1009"/>
    </row>
    <row r="344" spans="1:90" s="959" customFormat="1">
      <c r="A344" s="928"/>
      <c r="D344" s="1025"/>
      <c r="E344" s="1025"/>
      <c r="F344" s="1025"/>
      <c r="G344" s="1025"/>
      <c r="P344" s="1009"/>
      <c r="Q344" s="1009"/>
      <c r="R344" s="1009"/>
      <c r="S344" s="1009"/>
      <c r="T344" s="1009"/>
      <c r="U344" s="1009"/>
      <c r="V344" s="1009"/>
      <c r="W344" s="1009"/>
      <c r="X344" s="1009"/>
      <c r="Y344" s="1009"/>
      <c r="Z344" s="1009"/>
      <c r="AA344" s="1009"/>
      <c r="AB344" s="1009"/>
      <c r="AC344" s="1009"/>
      <c r="AD344" s="1009"/>
      <c r="AE344" s="1009"/>
      <c r="AF344" s="1009"/>
      <c r="AG344" s="1009"/>
      <c r="AH344" s="1009"/>
      <c r="AI344" s="1009"/>
      <c r="AJ344" s="1009"/>
      <c r="AK344" s="1009"/>
      <c r="AL344" s="1009"/>
      <c r="AM344" s="1009"/>
      <c r="AN344" s="1009"/>
      <c r="AO344" s="1009"/>
      <c r="AP344" s="1009"/>
      <c r="AQ344" s="1009"/>
      <c r="AR344" s="1009"/>
      <c r="AS344" s="1009"/>
      <c r="AT344" s="1009"/>
      <c r="AU344" s="1009"/>
      <c r="AV344" s="1009"/>
      <c r="AW344" s="1009"/>
      <c r="AX344" s="1009"/>
      <c r="AY344" s="1009"/>
      <c r="AZ344" s="1009"/>
      <c r="BA344" s="1009"/>
      <c r="BB344" s="1009"/>
      <c r="BC344" s="1009"/>
      <c r="BD344" s="1009"/>
      <c r="BE344" s="1009"/>
      <c r="BF344" s="1009"/>
      <c r="BG344" s="1009"/>
      <c r="BH344" s="1009"/>
      <c r="BI344" s="1009"/>
      <c r="BJ344" s="1009"/>
      <c r="BK344" s="1009"/>
      <c r="BL344" s="1009"/>
      <c r="BM344" s="1009"/>
      <c r="BN344" s="1009"/>
      <c r="BO344" s="1009"/>
      <c r="BP344" s="1009"/>
      <c r="BQ344" s="1009"/>
      <c r="BR344" s="1009"/>
      <c r="BS344" s="1009"/>
      <c r="BT344" s="1009"/>
      <c r="BU344" s="1009"/>
      <c r="BV344" s="1009"/>
      <c r="BW344" s="1009"/>
      <c r="BX344" s="1009"/>
      <c r="BY344" s="1009"/>
      <c r="BZ344" s="1009"/>
      <c r="CA344" s="1009"/>
      <c r="CB344" s="1009"/>
      <c r="CC344" s="1009"/>
      <c r="CD344" s="1009"/>
      <c r="CE344" s="1009"/>
      <c r="CF344" s="1009"/>
      <c r="CG344" s="1009"/>
      <c r="CH344" s="1009"/>
      <c r="CI344" s="1009"/>
      <c r="CJ344" s="1009"/>
      <c r="CK344" s="1009"/>
      <c r="CL344" s="1009"/>
    </row>
    <row r="345" spans="1:90" s="959" customFormat="1">
      <c r="A345" s="928"/>
      <c r="D345" s="1025"/>
      <c r="E345" s="1025"/>
      <c r="F345" s="1025"/>
      <c r="G345" s="1025"/>
      <c r="P345" s="1009"/>
      <c r="Q345" s="1009"/>
      <c r="R345" s="1009"/>
      <c r="S345" s="1009"/>
      <c r="T345" s="1009"/>
      <c r="U345" s="1009"/>
      <c r="V345" s="1009"/>
      <c r="W345" s="1009"/>
      <c r="X345" s="1009"/>
      <c r="Y345" s="1009"/>
      <c r="Z345" s="1009"/>
      <c r="AA345" s="1009"/>
      <c r="AB345" s="1009"/>
      <c r="AC345" s="1009"/>
      <c r="AD345" s="1009"/>
      <c r="AE345" s="1009"/>
      <c r="AF345" s="1009"/>
      <c r="AG345" s="1009"/>
      <c r="AH345" s="1009"/>
      <c r="AI345" s="1009"/>
      <c r="AJ345" s="1009"/>
      <c r="AK345" s="1009"/>
      <c r="AL345" s="1009"/>
      <c r="AM345" s="1009"/>
      <c r="AN345" s="1009"/>
      <c r="AO345" s="1009"/>
      <c r="AP345" s="1009"/>
      <c r="AQ345" s="1009"/>
      <c r="AR345" s="1009"/>
      <c r="AS345" s="1009"/>
      <c r="AT345" s="1009"/>
      <c r="AU345" s="1009"/>
      <c r="AV345" s="1009"/>
      <c r="AW345" s="1009"/>
      <c r="AX345" s="1009"/>
      <c r="AY345" s="1009"/>
      <c r="AZ345" s="1009"/>
      <c r="BA345" s="1009"/>
      <c r="BB345" s="1009"/>
      <c r="BC345" s="1009"/>
      <c r="BD345" s="1009"/>
      <c r="BE345" s="1009"/>
      <c r="BF345" s="1009"/>
      <c r="BG345" s="1009"/>
      <c r="BH345" s="1009"/>
      <c r="BI345" s="1009"/>
      <c r="BJ345" s="1009"/>
      <c r="BK345" s="1009"/>
      <c r="BL345" s="1009"/>
      <c r="BM345" s="1009"/>
      <c r="BN345" s="1009"/>
      <c r="BO345" s="1009"/>
      <c r="BP345" s="1009"/>
      <c r="BQ345" s="1009"/>
      <c r="BR345" s="1009"/>
      <c r="BS345" s="1009"/>
      <c r="BT345" s="1009"/>
      <c r="BU345" s="1009"/>
      <c r="BV345" s="1009"/>
      <c r="BW345" s="1009"/>
      <c r="BX345" s="1009"/>
      <c r="BY345" s="1009"/>
      <c r="BZ345" s="1009"/>
      <c r="CA345" s="1009"/>
      <c r="CB345" s="1009"/>
      <c r="CC345" s="1009"/>
      <c r="CD345" s="1009"/>
      <c r="CE345" s="1009"/>
      <c r="CF345" s="1009"/>
      <c r="CG345" s="1009"/>
      <c r="CH345" s="1009"/>
      <c r="CI345" s="1009"/>
      <c r="CJ345" s="1009"/>
      <c r="CK345" s="1009"/>
      <c r="CL345" s="1009"/>
    </row>
    <row r="346" spans="1:90" s="959" customFormat="1">
      <c r="A346" s="928"/>
      <c r="D346" s="1025"/>
      <c r="E346" s="1025"/>
      <c r="F346" s="1025"/>
      <c r="G346" s="1025"/>
      <c r="P346" s="1009"/>
      <c r="Q346" s="1009"/>
      <c r="R346" s="1009"/>
      <c r="S346" s="1009"/>
      <c r="T346" s="1009"/>
      <c r="U346" s="1009"/>
      <c r="V346" s="1009"/>
      <c r="W346" s="1009"/>
      <c r="X346" s="1009"/>
      <c r="Y346" s="1009"/>
      <c r="Z346" s="1009"/>
      <c r="AA346" s="1009"/>
      <c r="AB346" s="1009"/>
      <c r="AC346" s="1009"/>
      <c r="AD346" s="1009"/>
      <c r="AE346" s="1009"/>
      <c r="AF346" s="1009"/>
      <c r="AG346" s="1009"/>
      <c r="AH346" s="1009"/>
      <c r="AI346" s="1009"/>
      <c r="AJ346" s="1009"/>
      <c r="AK346" s="1009"/>
      <c r="AL346" s="1009"/>
      <c r="AM346" s="1009"/>
      <c r="AN346" s="1009"/>
      <c r="AO346" s="1009"/>
      <c r="AP346" s="1009"/>
      <c r="AQ346" s="1009"/>
      <c r="AR346" s="1009"/>
      <c r="AS346" s="1009"/>
      <c r="AT346" s="1009"/>
      <c r="AU346" s="1009"/>
      <c r="AV346" s="1009"/>
      <c r="AW346" s="1009"/>
      <c r="AX346" s="1009"/>
      <c r="AY346" s="1009"/>
      <c r="AZ346" s="1009"/>
      <c r="BA346" s="1009"/>
      <c r="BB346" s="1009"/>
      <c r="BC346" s="1009"/>
      <c r="BD346" s="1009"/>
      <c r="BE346" s="1009"/>
      <c r="BF346" s="1009"/>
      <c r="BG346" s="1009"/>
      <c r="BH346" s="1009"/>
      <c r="BI346" s="1009"/>
      <c r="BJ346" s="1009"/>
      <c r="BK346" s="1009"/>
      <c r="BL346" s="1009"/>
      <c r="BM346" s="1009"/>
      <c r="BN346" s="1009"/>
      <c r="BO346" s="1009"/>
      <c r="BP346" s="1009"/>
      <c r="BQ346" s="1009"/>
      <c r="BR346" s="1009"/>
      <c r="BS346" s="1009"/>
      <c r="BT346" s="1009"/>
      <c r="BU346" s="1009"/>
      <c r="BV346" s="1009"/>
      <c r="BW346" s="1009"/>
      <c r="BX346" s="1009"/>
      <c r="BY346" s="1009"/>
      <c r="BZ346" s="1009"/>
      <c r="CA346" s="1009"/>
      <c r="CB346" s="1009"/>
      <c r="CC346" s="1009"/>
      <c r="CD346" s="1009"/>
      <c r="CE346" s="1009"/>
      <c r="CF346" s="1009"/>
      <c r="CG346" s="1009"/>
      <c r="CH346" s="1009"/>
      <c r="CI346" s="1009"/>
      <c r="CJ346" s="1009"/>
      <c r="CK346" s="1009"/>
      <c r="CL346" s="1009"/>
    </row>
    <row r="347" spans="1:90" s="959" customFormat="1">
      <c r="A347" s="928"/>
      <c r="D347" s="1025"/>
      <c r="E347" s="1025"/>
      <c r="F347" s="1025"/>
      <c r="G347" s="1025"/>
      <c r="P347" s="1009"/>
      <c r="Q347" s="1009"/>
      <c r="R347" s="1009"/>
      <c r="S347" s="1009"/>
      <c r="T347" s="1009"/>
      <c r="U347" s="1009"/>
      <c r="V347" s="1009"/>
      <c r="W347" s="1009"/>
      <c r="X347" s="1009"/>
      <c r="Y347" s="1009"/>
      <c r="Z347" s="1009"/>
      <c r="AA347" s="1009"/>
      <c r="AB347" s="1009"/>
      <c r="AC347" s="1009"/>
      <c r="AD347" s="1009"/>
      <c r="AE347" s="1009"/>
      <c r="AF347" s="1009"/>
      <c r="AG347" s="1009"/>
      <c r="AH347" s="1009"/>
      <c r="AI347" s="1009"/>
      <c r="AJ347" s="1009"/>
      <c r="AK347" s="1009"/>
      <c r="AL347" s="1009"/>
      <c r="AM347" s="1009"/>
      <c r="AN347" s="1009"/>
      <c r="AO347" s="1009"/>
      <c r="AP347" s="1009"/>
      <c r="AQ347" s="1009"/>
      <c r="AR347" s="1009"/>
      <c r="AS347" s="1009"/>
      <c r="AT347" s="1009"/>
      <c r="AU347" s="1009"/>
      <c r="AV347" s="1009"/>
      <c r="AW347" s="1009"/>
      <c r="AX347" s="1009"/>
      <c r="AY347" s="1009"/>
      <c r="AZ347" s="1009"/>
      <c r="BA347" s="1009"/>
      <c r="BB347" s="1009"/>
      <c r="BC347" s="1009"/>
      <c r="BD347" s="1009"/>
      <c r="BE347" s="1009"/>
      <c r="BF347" s="1009"/>
      <c r="BG347" s="1009"/>
      <c r="BH347" s="1009"/>
      <c r="BI347" s="1009"/>
      <c r="BJ347" s="1009"/>
      <c r="BK347" s="1009"/>
      <c r="BL347" s="1009"/>
      <c r="BM347" s="1009"/>
      <c r="BN347" s="1009"/>
      <c r="BO347" s="1009"/>
      <c r="BP347" s="1009"/>
      <c r="BQ347" s="1009"/>
      <c r="BR347" s="1009"/>
      <c r="BS347" s="1009"/>
      <c r="BT347" s="1009"/>
      <c r="BU347" s="1009"/>
      <c r="BV347" s="1009"/>
      <c r="BW347" s="1009"/>
      <c r="BX347" s="1009"/>
      <c r="BY347" s="1009"/>
      <c r="BZ347" s="1009"/>
      <c r="CA347" s="1009"/>
      <c r="CB347" s="1009"/>
      <c r="CC347" s="1009"/>
      <c r="CD347" s="1009"/>
      <c r="CE347" s="1009"/>
      <c r="CF347" s="1009"/>
      <c r="CG347" s="1009"/>
      <c r="CH347" s="1009"/>
      <c r="CI347" s="1009"/>
      <c r="CJ347" s="1009"/>
      <c r="CK347" s="1009"/>
      <c r="CL347" s="1009"/>
    </row>
    <row r="348" spans="1:90" s="959" customFormat="1">
      <c r="A348" s="928"/>
      <c r="D348" s="1025"/>
      <c r="E348" s="1025"/>
      <c r="F348" s="1025"/>
      <c r="G348" s="1025"/>
      <c r="P348" s="1009"/>
      <c r="Q348" s="1009"/>
      <c r="R348" s="1009"/>
      <c r="S348" s="1009"/>
      <c r="T348" s="1009"/>
      <c r="U348" s="1009"/>
      <c r="V348" s="1009"/>
      <c r="W348" s="1009"/>
      <c r="X348" s="1009"/>
      <c r="Y348" s="1009"/>
      <c r="Z348" s="1009"/>
      <c r="AA348" s="1009"/>
      <c r="AB348" s="1009"/>
      <c r="AC348" s="1009"/>
      <c r="AD348" s="1009"/>
      <c r="AE348" s="1009"/>
      <c r="AF348" s="1009"/>
      <c r="AG348" s="1009"/>
      <c r="AH348" s="1009"/>
      <c r="AI348" s="1009"/>
      <c r="AJ348" s="1009"/>
      <c r="AK348" s="1009"/>
      <c r="AL348" s="1009"/>
      <c r="AM348" s="1009"/>
      <c r="AN348" s="1009"/>
      <c r="AO348" s="1009"/>
      <c r="AP348" s="1009"/>
      <c r="AQ348" s="1009"/>
      <c r="AR348" s="1009"/>
      <c r="AS348" s="1009"/>
      <c r="AT348" s="1009"/>
      <c r="AU348" s="1009"/>
      <c r="AV348" s="1009"/>
      <c r="AW348" s="1009"/>
      <c r="AX348" s="1009"/>
      <c r="AY348" s="1009"/>
      <c r="AZ348" s="1009"/>
      <c r="BA348" s="1009"/>
      <c r="BB348" s="1009"/>
      <c r="BC348" s="1009"/>
      <c r="BD348" s="1009"/>
      <c r="BE348" s="1009"/>
      <c r="BF348" s="1009"/>
      <c r="BG348" s="1009"/>
      <c r="BH348" s="1009"/>
      <c r="BI348" s="1009"/>
      <c r="BJ348" s="1009"/>
      <c r="BK348" s="1009"/>
      <c r="BL348" s="1009"/>
      <c r="BM348" s="1009"/>
      <c r="BN348" s="1009"/>
      <c r="BO348" s="1009"/>
      <c r="BP348" s="1009"/>
      <c r="BQ348" s="1009"/>
      <c r="BR348" s="1009"/>
      <c r="BS348" s="1009"/>
      <c r="BT348" s="1009"/>
      <c r="BU348" s="1009"/>
      <c r="BV348" s="1009"/>
      <c r="BW348" s="1009"/>
      <c r="BX348" s="1009"/>
      <c r="BY348" s="1009"/>
      <c r="BZ348" s="1009"/>
      <c r="CA348" s="1009"/>
      <c r="CB348" s="1009"/>
      <c r="CC348" s="1009"/>
      <c r="CD348" s="1009"/>
      <c r="CE348" s="1009"/>
      <c r="CF348" s="1009"/>
      <c r="CG348" s="1009"/>
      <c r="CH348" s="1009"/>
      <c r="CI348" s="1009"/>
      <c r="CJ348" s="1009"/>
      <c r="CK348" s="1009"/>
      <c r="CL348" s="1009"/>
    </row>
    <row r="349" spans="1:90" s="959" customFormat="1">
      <c r="A349" s="928"/>
      <c r="D349" s="1025"/>
      <c r="E349" s="1025"/>
      <c r="F349" s="1025"/>
      <c r="G349" s="1025"/>
      <c r="P349" s="1009"/>
      <c r="Q349" s="1009"/>
      <c r="R349" s="1009"/>
      <c r="S349" s="1009"/>
      <c r="T349" s="1009"/>
      <c r="U349" s="1009"/>
      <c r="V349" s="1009"/>
      <c r="W349" s="1009"/>
      <c r="X349" s="1009"/>
      <c r="Y349" s="1009"/>
      <c r="Z349" s="1009"/>
      <c r="AA349" s="1009"/>
      <c r="AB349" s="1009"/>
      <c r="AC349" s="1009"/>
      <c r="AD349" s="1009"/>
      <c r="AE349" s="1009"/>
      <c r="AF349" s="1009"/>
      <c r="AG349" s="1009"/>
      <c r="AH349" s="1009"/>
      <c r="AI349" s="1009"/>
      <c r="AJ349" s="1009"/>
      <c r="AK349" s="1009"/>
      <c r="AL349" s="1009"/>
      <c r="AM349" s="1009"/>
      <c r="AN349" s="1009"/>
      <c r="AO349" s="1009"/>
      <c r="AP349" s="1009"/>
      <c r="AQ349" s="1009"/>
      <c r="AR349" s="1009"/>
      <c r="AS349" s="1009"/>
      <c r="AT349" s="1009"/>
      <c r="AU349" s="1009"/>
      <c r="AV349" s="1009"/>
      <c r="AW349" s="1009"/>
      <c r="AX349" s="1009"/>
      <c r="AY349" s="1009"/>
      <c r="AZ349" s="1009"/>
      <c r="BA349" s="1009"/>
      <c r="BB349" s="1009"/>
      <c r="BC349" s="1009"/>
      <c r="BD349" s="1009"/>
      <c r="BE349" s="1009"/>
      <c r="BF349" s="1009"/>
      <c r="BG349" s="1009"/>
      <c r="BH349" s="1009"/>
      <c r="BI349" s="1009"/>
      <c r="BJ349" s="1009"/>
      <c r="BK349" s="1009"/>
      <c r="BL349" s="1009"/>
      <c r="BM349" s="1009"/>
      <c r="BN349" s="1009"/>
      <c r="BO349" s="1009"/>
      <c r="BP349" s="1009"/>
      <c r="BQ349" s="1009"/>
      <c r="BR349" s="1009"/>
      <c r="BS349" s="1009"/>
      <c r="BT349" s="1009"/>
      <c r="BU349" s="1009"/>
      <c r="BV349" s="1009"/>
      <c r="BW349" s="1009"/>
      <c r="BX349" s="1009"/>
      <c r="BY349" s="1009"/>
      <c r="BZ349" s="1009"/>
      <c r="CA349" s="1009"/>
      <c r="CB349" s="1009"/>
      <c r="CC349" s="1009"/>
      <c r="CD349" s="1009"/>
      <c r="CE349" s="1009"/>
      <c r="CF349" s="1009"/>
      <c r="CG349" s="1009"/>
      <c r="CH349" s="1009"/>
      <c r="CI349" s="1009"/>
      <c r="CJ349" s="1009"/>
      <c r="CK349" s="1009"/>
      <c r="CL349" s="1009"/>
    </row>
    <row r="350" spans="1:90" s="959" customFormat="1">
      <c r="A350" s="928"/>
      <c r="D350" s="1025"/>
      <c r="E350" s="1025"/>
      <c r="F350" s="1025"/>
      <c r="G350" s="1025"/>
      <c r="P350" s="1009"/>
      <c r="Q350" s="1009"/>
      <c r="R350" s="1009"/>
      <c r="S350" s="1009"/>
      <c r="T350" s="1009"/>
      <c r="U350" s="1009"/>
      <c r="V350" s="1009"/>
      <c r="W350" s="1009"/>
      <c r="X350" s="1009"/>
      <c r="Y350" s="1009"/>
      <c r="Z350" s="1009"/>
      <c r="AA350" s="1009"/>
      <c r="AB350" s="1009"/>
      <c r="AC350" s="1009"/>
      <c r="AD350" s="1009"/>
      <c r="AE350" s="1009"/>
      <c r="AF350" s="1009"/>
      <c r="AG350" s="1009"/>
      <c r="AH350" s="1009"/>
      <c r="AI350" s="1009"/>
      <c r="AJ350" s="1009"/>
      <c r="AK350" s="1009"/>
      <c r="AL350" s="1009"/>
      <c r="AM350" s="1009"/>
      <c r="AN350" s="1009"/>
      <c r="AO350" s="1009"/>
      <c r="AP350" s="1009"/>
      <c r="AQ350" s="1009"/>
      <c r="AR350" s="1009"/>
      <c r="AS350" s="1009"/>
      <c r="AT350" s="1009"/>
      <c r="AU350" s="1009"/>
      <c r="AV350" s="1009"/>
      <c r="AW350" s="1009"/>
      <c r="AX350" s="1009"/>
      <c r="AY350" s="1009"/>
      <c r="AZ350" s="1009"/>
      <c r="BA350" s="1009"/>
      <c r="BB350" s="1009"/>
      <c r="BC350" s="1009"/>
      <c r="BD350" s="1009"/>
      <c r="BE350" s="1009"/>
      <c r="BF350" s="1009"/>
      <c r="BG350" s="1009"/>
      <c r="BH350" s="1009"/>
      <c r="BI350" s="1009"/>
      <c r="BJ350" s="1009"/>
      <c r="BK350" s="1009"/>
      <c r="BL350" s="1009"/>
      <c r="BM350" s="1009"/>
      <c r="BN350" s="1009"/>
      <c r="BO350" s="1009"/>
      <c r="BP350" s="1009"/>
      <c r="BQ350" s="1009"/>
      <c r="BR350" s="1009"/>
      <c r="BS350" s="1009"/>
      <c r="BT350" s="1009"/>
      <c r="BU350" s="1009"/>
      <c r="BV350" s="1009"/>
      <c r="BW350" s="1009"/>
      <c r="BX350" s="1009"/>
      <c r="BY350" s="1009"/>
      <c r="BZ350" s="1009"/>
      <c r="CA350" s="1009"/>
      <c r="CB350" s="1009"/>
      <c r="CC350" s="1009"/>
      <c r="CD350" s="1009"/>
      <c r="CE350" s="1009"/>
      <c r="CF350" s="1009"/>
      <c r="CG350" s="1009"/>
      <c r="CH350" s="1009"/>
      <c r="CI350" s="1009"/>
      <c r="CJ350" s="1009"/>
      <c r="CK350" s="1009"/>
      <c r="CL350" s="1009"/>
    </row>
    <row r="351" spans="1:90" s="959" customFormat="1">
      <c r="A351" s="928"/>
      <c r="D351" s="1025"/>
      <c r="E351" s="1025"/>
      <c r="F351" s="1025"/>
      <c r="G351" s="1025"/>
      <c r="P351" s="1009"/>
      <c r="Q351" s="1009"/>
      <c r="R351" s="1009"/>
      <c r="S351" s="1009"/>
      <c r="T351" s="1009"/>
      <c r="U351" s="1009"/>
      <c r="V351" s="1009"/>
      <c r="W351" s="1009"/>
      <c r="X351" s="1009"/>
      <c r="Y351" s="1009"/>
      <c r="Z351" s="1009"/>
      <c r="AA351" s="1009"/>
      <c r="AB351" s="1009"/>
      <c r="AC351" s="1009"/>
      <c r="AD351" s="1009"/>
      <c r="AE351" s="1009"/>
      <c r="AF351" s="1009"/>
      <c r="AG351" s="1009"/>
      <c r="AH351" s="1009"/>
      <c r="AI351" s="1009"/>
      <c r="AJ351" s="1009"/>
      <c r="AK351" s="1009"/>
      <c r="AL351" s="1009"/>
      <c r="AM351" s="1009"/>
      <c r="AN351" s="1009"/>
      <c r="AO351" s="1009"/>
      <c r="AP351" s="1009"/>
      <c r="AQ351" s="1009"/>
      <c r="AR351" s="1009"/>
      <c r="AS351" s="1009"/>
      <c r="AT351" s="1009"/>
      <c r="AU351" s="1009"/>
      <c r="AV351" s="1009"/>
      <c r="AW351" s="1009"/>
      <c r="AX351" s="1009"/>
      <c r="AY351" s="1009"/>
      <c r="AZ351" s="1009"/>
      <c r="BA351" s="1009"/>
      <c r="BB351" s="1009"/>
      <c r="BC351" s="1009"/>
      <c r="BD351" s="1009"/>
      <c r="BE351" s="1009"/>
      <c r="BF351" s="1009"/>
      <c r="BG351" s="1009"/>
      <c r="BH351" s="1009"/>
      <c r="BI351" s="1009"/>
      <c r="BJ351" s="1009"/>
      <c r="BK351" s="1009"/>
      <c r="BL351" s="1009"/>
      <c r="BM351" s="1009"/>
      <c r="BN351" s="1009"/>
      <c r="BO351" s="1009"/>
      <c r="BP351" s="1009"/>
      <c r="BQ351" s="1009"/>
      <c r="BR351" s="1009"/>
      <c r="BS351" s="1009"/>
      <c r="BT351" s="1009"/>
      <c r="BU351" s="1009"/>
      <c r="BV351" s="1009"/>
      <c r="BW351" s="1009"/>
      <c r="BX351" s="1009"/>
      <c r="BY351" s="1009"/>
      <c r="BZ351" s="1009"/>
      <c r="CA351" s="1009"/>
      <c r="CB351" s="1009"/>
      <c r="CC351" s="1009"/>
      <c r="CD351" s="1009"/>
      <c r="CE351" s="1009"/>
      <c r="CF351" s="1009"/>
      <c r="CG351" s="1009"/>
      <c r="CH351" s="1009"/>
      <c r="CI351" s="1009"/>
      <c r="CJ351" s="1009"/>
      <c r="CK351" s="1009"/>
      <c r="CL351" s="1009"/>
    </row>
    <row r="352" spans="1:90" s="959" customFormat="1">
      <c r="A352" s="928"/>
      <c r="D352" s="1025"/>
      <c r="E352" s="1025"/>
      <c r="F352" s="1025"/>
      <c r="G352" s="1025"/>
      <c r="P352" s="1009"/>
      <c r="Q352" s="1009"/>
      <c r="R352" s="1009"/>
      <c r="S352" s="1009"/>
      <c r="T352" s="1009"/>
      <c r="U352" s="1009"/>
      <c r="V352" s="1009"/>
      <c r="W352" s="1009"/>
      <c r="X352" s="1009"/>
      <c r="Y352" s="1009"/>
      <c r="Z352" s="1009"/>
      <c r="AA352" s="1009"/>
      <c r="AB352" s="1009"/>
      <c r="AC352" s="1009"/>
      <c r="AD352" s="1009"/>
      <c r="AE352" s="1009"/>
      <c r="AF352" s="1009"/>
      <c r="AG352" s="1009"/>
      <c r="AH352" s="1009"/>
      <c r="AI352" s="1009"/>
      <c r="AJ352" s="1009"/>
      <c r="AK352" s="1009"/>
      <c r="AL352" s="1009"/>
      <c r="AM352" s="1009"/>
      <c r="AN352" s="1009"/>
      <c r="AO352" s="1009"/>
      <c r="AP352" s="1009"/>
      <c r="AQ352" s="1009"/>
      <c r="AR352" s="1009"/>
      <c r="AS352" s="1009"/>
      <c r="AT352" s="1009"/>
      <c r="AU352" s="1009"/>
      <c r="AV352" s="1009"/>
      <c r="AW352" s="1009"/>
      <c r="AX352" s="1009"/>
      <c r="AY352" s="1009"/>
      <c r="AZ352" s="1009"/>
      <c r="BA352" s="1009"/>
      <c r="BB352" s="1009"/>
      <c r="BC352" s="1009"/>
      <c r="BD352" s="1009"/>
      <c r="BE352" s="1009"/>
      <c r="BF352" s="1009"/>
      <c r="BG352" s="1009"/>
      <c r="BH352" s="1009"/>
      <c r="BI352" s="1009"/>
      <c r="BJ352" s="1009"/>
      <c r="BK352" s="1009"/>
      <c r="BL352" s="1009"/>
      <c r="BM352" s="1009"/>
      <c r="BN352" s="1009"/>
      <c r="BO352" s="1009"/>
      <c r="BP352" s="1009"/>
      <c r="BQ352" s="1009"/>
      <c r="BR352" s="1009"/>
      <c r="BS352" s="1009"/>
      <c r="BT352" s="1009"/>
      <c r="BU352" s="1009"/>
      <c r="BV352" s="1009"/>
      <c r="BW352" s="1009"/>
      <c r="BX352" s="1009"/>
      <c r="BY352" s="1009"/>
      <c r="BZ352" s="1009"/>
      <c r="CA352" s="1009"/>
      <c r="CB352" s="1009"/>
      <c r="CC352" s="1009"/>
      <c r="CD352" s="1009"/>
      <c r="CE352" s="1009"/>
      <c r="CF352" s="1009"/>
      <c r="CG352" s="1009"/>
      <c r="CH352" s="1009"/>
      <c r="CI352" s="1009"/>
      <c r="CJ352" s="1009"/>
      <c r="CK352" s="1009"/>
      <c r="CL352" s="1009"/>
    </row>
    <row r="353" spans="1:90" s="959" customFormat="1">
      <c r="A353" s="928"/>
      <c r="D353" s="1025"/>
      <c r="E353" s="1025"/>
      <c r="F353" s="1025"/>
      <c r="G353" s="1025"/>
      <c r="P353" s="1009"/>
      <c r="Q353" s="1009"/>
      <c r="R353" s="1009"/>
      <c r="S353" s="1009"/>
      <c r="T353" s="1009"/>
      <c r="U353" s="1009"/>
      <c r="V353" s="1009"/>
      <c r="W353" s="1009"/>
      <c r="X353" s="1009"/>
      <c r="Y353" s="1009"/>
      <c r="Z353" s="1009"/>
      <c r="AA353" s="1009"/>
      <c r="AB353" s="1009"/>
      <c r="AC353" s="1009"/>
      <c r="AD353" s="1009"/>
      <c r="AE353" s="1009"/>
      <c r="AF353" s="1009"/>
      <c r="AG353" s="1009"/>
      <c r="AH353" s="1009"/>
      <c r="AI353" s="1009"/>
      <c r="AJ353" s="1009"/>
      <c r="AK353" s="1009"/>
      <c r="AL353" s="1009"/>
      <c r="AM353" s="1009"/>
      <c r="AN353" s="1009"/>
      <c r="AO353" s="1009"/>
      <c r="AP353" s="1009"/>
      <c r="AQ353" s="1009"/>
      <c r="AR353" s="1009"/>
      <c r="AS353" s="1009"/>
      <c r="AT353" s="1009"/>
      <c r="AU353" s="1009"/>
      <c r="AV353" s="1009"/>
      <c r="AW353" s="1009"/>
      <c r="AX353" s="1009"/>
      <c r="AY353" s="1009"/>
      <c r="AZ353" s="1009"/>
      <c r="BA353" s="1009"/>
      <c r="BB353" s="1009"/>
      <c r="BC353" s="1009"/>
      <c r="BD353" s="1009"/>
      <c r="BE353" s="1009"/>
      <c r="BF353" s="1009"/>
      <c r="BG353" s="1009"/>
      <c r="BH353" s="1009"/>
      <c r="BI353" s="1009"/>
      <c r="BJ353" s="1009"/>
      <c r="BK353" s="1009"/>
      <c r="BL353" s="1009"/>
      <c r="BM353" s="1009"/>
      <c r="BN353" s="1009"/>
      <c r="BO353" s="1009"/>
      <c r="BP353" s="1009"/>
      <c r="BQ353" s="1009"/>
      <c r="BR353" s="1009"/>
      <c r="BS353" s="1009"/>
      <c r="BT353" s="1009"/>
      <c r="BU353" s="1009"/>
      <c r="BV353" s="1009"/>
      <c r="BW353" s="1009"/>
      <c r="BX353" s="1009"/>
      <c r="BY353" s="1009"/>
      <c r="BZ353" s="1009"/>
      <c r="CA353" s="1009"/>
      <c r="CB353" s="1009"/>
      <c r="CC353" s="1009"/>
      <c r="CD353" s="1009"/>
      <c r="CE353" s="1009"/>
      <c r="CF353" s="1009"/>
      <c r="CG353" s="1009"/>
      <c r="CH353" s="1009"/>
      <c r="CI353" s="1009"/>
      <c r="CJ353" s="1009"/>
      <c r="CK353" s="1009"/>
      <c r="CL353" s="1009"/>
    </row>
    <row r="354" spans="1:90" s="959" customFormat="1">
      <c r="A354" s="928"/>
      <c r="D354" s="1025"/>
      <c r="E354" s="1025"/>
      <c r="F354" s="1025"/>
      <c r="G354" s="1025"/>
      <c r="P354" s="1009"/>
      <c r="Q354" s="1009"/>
      <c r="R354" s="1009"/>
      <c r="S354" s="1009"/>
      <c r="T354" s="1009"/>
      <c r="U354" s="1009"/>
      <c r="V354" s="1009"/>
      <c r="W354" s="1009"/>
      <c r="X354" s="1009"/>
      <c r="Y354" s="1009"/>
      <c r="Z354" s="1009"/>
      <c r="AA354" s="1009"/>
      <c r="AB354" s="1009"/>
      <c r="AC354" s="1009"/>
      <c r="AD354" s="1009"/>
      <c r="AE354" s="1009"/>
      <c r="AF354" s="1009"/>
      <c r="AG354" s="1009"/>
      <c r="AH354" s="1009"/>
      <c r="AI354" s="1009"/>
      <c r="AJ354" s="1009"/>
      <c r="AK354" s="1009"/>
      <c r="AL354" s="1009"/>
      <c r="AM354" s="1009"/>
      <c r="AN354" s="1009"/>
      <c r="AO354" s="1009"/>
      <c r="AP354" s="1009"/>
      <c r="AQ354" s="1009"/>
      <c r="AR354" s="1009"/>
      <c r="AS354" s="1009"/>
      <c r="AT354" s="1009"/>
      <c r="AU354" s="1009"/>
      <c r="AV354" s="1009"/>
      <c r="AW354" s="1009"/>
      <c r="AX354" s="1009"/>
      <c r="AY354" s="1009"/>
      <c r="AZ354" s="1009"/>
      <c r="BA354" s="1009"/>
      <c r="BB354" s="1009"/>
      <c r="BC354" s="1009"/>
      <c r="BD354" s="1009"/>
      <c r="BE354" s="1009"/>
      <c r="BF354" s="1009"/>
      <c r="BG354" s="1009"/>
      <c r="BH354" s="1009"/>
      <c r="BI354" s="1009"/>
      <c r="BJ354" s="1009"/>
      <c r="BK354" s="1009"/>
      <c r="BL354" s="1009"/>
      <c r="BM354" s="1009"/>
      <c r="BN354" s="1009"/>
      <c r="BO354" s="1009"/>
      <c r="BP354" s="1009"/>
      <c r="BQ354" s="1009"/>
      <c r="BR354" s="1009"/>
      <c r="BS354" s="1009"/>
      <c r="BT354" s="1009"/>
      <c r="BU354" s="1009"/>
      <c r="BV354" s="1009"/>
      <c r="BW354" s="1009"/>
      <c r="BX354" s="1009"/>
      <c r="BY354" s="1009"/>
      <c r="BZ354" s="1009"/>
      <c r="CA354" s="1009"/>
      <c r="CB354" s="1009"/>
      <c r="CC354" s="1009"/>
      <c r="CD354" s="1009"/>
      <c r="CE354" s="1009"/>
      <c r="CF354" s="1009"/>
      <c r="CG354" s="1009"/>
      <c r="CH354" s="1009"/>
      <c r="CI354" s="1009"/>
      <c r="CJ354" s="1009"/>
      <c r="CK354" s="1009"/>
      <c r="CL354" s="1009"/>
    </row>
    <row r="355" spans="1:90" s="959" customFormat="1">
      <c r="A355" s="928"/>
      <c r="D355" s="1025"/>
      <c r="E355" s="1025"/>
      <c r="F355" s="1025"/>
      <c r="G355" s="1025"/>
      <c r="P355" s="1009"/>
      <c r="Q355" s="1009"/>
      <c r="R355" s="1009"/>
      <c r="S355" s="1009"/>
      <c r="T355" s="1009"/>
      <c r="U355" s="1009"/>
      <c r="V355" s="1009"/>
      <c r="W355" s="1009"/>
      <c r="X355" s="1009"/>
      <c r="Y355" s="1009"/>
      <c r="Z355" s="1009"/>
      <c r="AA355" s="1009"/>
      <c r="AB355" s="1009"/>
      <c r="AC355" s="1009"/>
      <c r="AD355" s="1009"/>
      <c r="AE355" s="1009"/>
      <c r="AF355" s="1009"/>
      <c r="AG355" s="1009"/>
      <c r="AH355" s="1009"/>
      <c r="AI355" s="1009"/>
      <c r="AJ355" s="1009"/>
      <c r="AK355" s="1009"/>
      <c r="AL355" s="1009"/>
      <c r="AM355" s="1009"/>
      <c r="AN355" s="1009"/>
      <c r="AO355" s="1009"/>
      <c r="AP355" s="1009"/>
      <c r="AQ355" s="1009"/>
      <c r="AR355" s="1009"/>
      <c r="AS355" s="1009"/>
      <c r="AT355" s="1009"/>
      <c r="AU355" s="1009"/>
      <c r="AV355" s="1009"/>
      <c r="AW355" s="1009"/>
      <c r="AX355" s="1009"/>
      <c r="AY355" s="1009"/>
      <c r="AZ355" s="1009"/>
      <c r="BA355" s="1009"/>
      <c r="BB355" s="1009"/>
      <c r="BC355" s="1009"/>
      <c r="BD355" s="1009"/>
      <c r="BE355" s="1009"/>
      <c r="BF355" s="1009"/>
      <c r="BG355" s="1009"/>
      <c r="BH355" s="1009"/>
      <c r="BI355" s="1009"/>
      <c r="BJ355" s="1009"/>
      <c r="BK355" s="1009"/>
      <c r="BL355" s="1009"/>
      <c r="BM355" s="1009"/>
      <c r="BN355" s="1009"/>
      <c r="BO355" s="1009"/>
      <c r="BP355" s="1009"/>
      <c r="BQ355" s="1009"/>
      <c r="BR355" s="1009"/>
      <c r="BS355" s="1009"/>
      <c r="BT355" s="1009"/>
      <c r="BU355" s="1009"/>
      <c r="BV355" s="1009"/>
      <c r="BW355" s="1009"/>
      <c r="BX355" s="1009"/>
      <c r="BY355" s="1009"/>
      <c r="BZ355" s="1009"/>
      <c r="CA355" s="1009"/>
      <c r="CB355" s="1009"/>
      <c r="CC355" s="1009"/>
      <c r="CD355" s="1009"/>
      <c r="CE355" s="1009"/>
      <c r="CF355" s="1009"/>
      <c r="CG355" s="1009"/>
      <c r="CH355" s="1009"/>
      <c r="CI355" s="1009"/>
      <c r="CJ355" s="1009"/>
      <c r="CK355" s="1009"/>
      <c r="CL355" s="1009"/>
    </row>
    <row r="356" spans="1:90" s="959" customFormat="1">
      <c r="A356" s="928"/>
      <c r="D356" s="1025"/>
      <c r="E356" s="1025"/>
      <c r="F356" s="1025"/>
      <c r="G356" s="1025"/>
      <c r="P356" s="1009"/>
      <c r="Q356" s="1009"/>
      <c r="R356" s="1009"/>
      <c r="S356" s="1009"/>
      <c r="T356" s="1009"/>
      <c r="U356" s="1009"/>
      <c r="V356" s="1009"/>
      <c r="W356" s="1009"/>
      <c r="X356" s="1009"/>
      <c r="Y356" s="1009"/>
      <c r="Z356" s="1009"/>
      <c r="AA356" s="1009"/>
      <c r="AB356" s="1009"/>
      <c r="AC356" s="1009"/>
      <c r="AD356" s="1009"/>
      <c r="AE356" s="1009"/>
      <c r="AF356" s="1009"/>
      <c r="AG356" s="1009"/>
      <c r="AH356" s="1009"/>
      <c r="AI356" s="1009"/>
      <c r="AJ356" s="1009"/>
      <c r="AK356" s="1009"/>
      <c r="AL356" s="1009"/>
      <c r="AM356" s="1009"/>
      <c r="AN356" s="1009"/>
      <c r="AO356" s="1009"/>
      <c r="AP356" s="1009"/>
      <c r="AQ356" s="1009"/>
      <c r="AR356" s="1009"/>
      <c r="AS356" s="1009"/>
      <c r="AT356" s="1009"/>
      <c r="AU356" s="1009"/>
      <c r="AV356" s="1009"/>
      <c r="AW356" s="1009"/>
      <c r="AX356" s="1009"/>
      <c r="AY356" s="1009"/>
      <c r="AZ356" s="1009"/>
      <c r="BA356" s="1009"/>
      <c r="BB356" s="1009"/>
      <c r="BC356" s="1009"/>
      <c r="BD356" s="1009"/>
      <c r="BE356" s="1009"/>
      <c r="BF356" s="1009"/>
      <c r="BG356" s="1009"/>
      <c r="BH356" s="1009"/>
      <c r="BI356" s="1009"/>
      <c r="BJ356" s="1009"/>
      <c r="BK356" s="1009"/>
      <c r="BL356" s="1009"/>
      <c r="BM356" s="1009"/>
      <c r="BN356" s="1009"/>
      <c r="BO356" s="1009"/>
      <c r="BP356" s="1009"/>
      <c r="BQ356" s="1009"/>
      <c r="BR356" s="1009"/>
      <c r="BS356" s="1009"/>
      <c r="BT356" s="1009"/>
      <c r="BU356" s="1009"/>
      <c r="BV356" s="1009"/>
      <c r="BW356" s="1009"/>
      <c r="BX356" s="1009"/>
      <c r="BY356" s="1009"/>
      <c r="BZ356" s="1009"/>
      <c r="CA356" s="1009"/>
      <c r="CB356" s="1009"/>
      <c r="CC356" s="1009"/>
      <c r="CD356" s="1009"/>
      <c r="CE356" s="1009"/>
      <c r="CF356" s="1009"/>
      <c r="CG356" s="1009"/>
      <c r="CH356" s="1009"/>
      <c r="CI356" s="1009"/>
      <c r="CJ356" s="1009"/>
      <c r="CK356" s="1009"/>
      <c r="CL356" s="1009"/>
    </row>
    <row r="357" spans="1:90" s="959" customFormat="1">
      <c r="A357" s="928"/>
      <c r="D357" s="1025"/>
      <c r="E357" s="1025"/>
      <c r="F357" s="1025"/>
      <c r="G357" s="1025"/>
      <c r="P357" s="1009"/>
      <c r="Q357" s="1009"/>
      <c r="R357" s="1009"/>
      <c r="S357" s="1009"/>
      <c r="T357" s="1009"/>
      <c r="U357" s="1009"/>
      <c r="V357" s="1009"/>
      <c r="W357" s="1009"/>
      <c r="X357" s="1009"/>
      <c r="Y357" s="1009"/>
      <c r="Z357" s="1009"/>
      <c r="AA357" s="1009"/>
      <c r="AB357" s="1009"/>
      <c r="AC357" s="1009"/>
      <c r="AD357" s="1009"/>
      <c r="AE357" s="1009"/>
      <c r="AF357" s="1009"/>
      <c r="AG357" s="1009"/>
      <c r="AH357" s="1009"/>
      <c r="AI357" s="1009"/>
      <c r="AJ357" s="1009"/>
      <c r="AK357" s="1009"/>
      <c r="AL357" s="1009"/>
      <c r="AM357" s="1009"/>
      <c r="AN357" s="1009"/>
      <c r="AO357" s="1009"/>
      <c r="AP357" s="1009"/>
      <c r="AQ357" s="1009"/>
      <c r="AR357" s="1009"/>
      <c r="AS357" s="1009"/>
      <c r="AT357" s="1009"/>
      <c r="AU357" s="1009"/>
      <c r="AV357" s="1009"/>
      <c r="AW357" s="1009"/>
      <c r="AX357" s="1009"/>
      <c r="AY357" s="1009"/>
      <c r="AZ357" s="1009"/>
      <c r="BA357" s="1009"/>
      <c r="BB357" s="1009"/>
      <c r="BC357" s="1009"/>
      <c r="BD357" s="1009"/>
      <c r="BE357" s="1009"/>
      <c r="BF357" s="1009"/>
      <c r="BG357" s="1009"/>
      <c r="BH357" s="1009"/>
      <c r="BI357" s="1009"/>
      <c r="BJ357" s="1009"/>
      <c r="BK357" s="1009"/>
      <c r="BL357" s="1009"/>
      <c r="BM357" s="1009"/>
      <c r="BN357" s="1009"/>
      <c r="BO357" s="1009"/>
      <c r="BP357" s="1009"/>
      <c r="BQ357" s="1009"/>
      <c r="BR357" s="1009"/>
      <c r="BS357" s="1009"/>
      <c r="BT357" s="1009"/>
      <c r="BU357" s="1009"/>
      <c r="BV357" s="1009"/>
      <c r="BW357" s="1009"/>
      <c r="BX357" s="1009"/>
      <c r="BY357" s="1009"/>
      <c r="BZ357" s="1009"/>
      <c r="CA357" s="1009"/>
      <c r="CB357" s="1009"/>
      <c r="CC357" s="1009"/>
      <c r="CD357" s="1009"/>
      <c r="CE357" s="1009"/>
      <c r="CF357" s="1009"/>
      <c r="CG357" s="1009"/>
      <c r="CH357" s="1009"/>
      <c r="CI357" s="1009"/>
      <c r="CJ357" s="1009"/>
      <c r="CK357" s="1009"/>
      <c r="CL357" s="1009"/>
    </row>
    <row r="358" spans="1:90" s="959" customFormat="1">
      <c r="A358" s="928"/>
      <c r="D358" s="1025"/>
      <c r="E358" s="1025"/>
      <c r="F358" s="1025"/>
      <c r="G358" s="1025"/>
      <c r="P358" s="1009"/>
      <c r="Q358" s="1009"/>
      <c r="R358" s="1009"/>
      <c r="S358" s="1009"/>
      <c r="T358" s="1009"/>
      <c r="U358" s="1009"/>
      <c r="V358" s="1009"/>
      <c r="W358" s="1009"/>
      <c r="X358" s="1009"/>
      <c r="Y358" s="1009"/>
      <c r="Z358" s="1009"/>
      <c r="AA358" s="1009"/>
      <c r="AB358" s="1009"/>
      <c r="AC358" s="1009"/>
      <c r="AD358" s="1009"/>
      <c r="AE358" s="1009"/>
      <c r="AF358" s="1009"/>
      <c r="AG358" s="1009"/>
      <c r="AH358" s="1009"/>
      <c r="AI358" s="1009"/>
      <c r="AJ358" s="1009"/>
      <c r="AK358" s="1009"/>
      <c r="AL358" s="1009"/>
      <c r="AM358" s="1009"/>
      <c r="AN358" s="1009"/>
      <c r="AO358" s="1009"/>
      <c r="AP358" s="1009"/>
      <c r="AQ358" s="1009"/>
      <c r="AR358" s="1009"/>
      <c r="AS358" s="1009"/>
      <c r="AT358" s="1009"/>
      <c r="AU358" s="1009"/>
      <c r="AV358" s="1009"/>
      <c r="AW358" s="1009"/>
      <c r="AX358" s="1009"/>
      <c r="AY358" s="1009"/>
      <c r="AZ358" s="1009"/>
      <c r="BA358" s="1009"/>
      <c r="BB358" s="1009"/>
      <c r="BC358" s="1009"/>
      <c r="BD358" s="1009"/>
      <c r="BE358" s="1009"/>
      <c r="BF358" s="1009"/>
      <c r="BG358" s="1009"/>
      <c r="BH358" s="1009"/>
      <c r="BI358" s="1009"/>
      <c r="BJ358" s="1009"/>
      <c r="BK358" s="1009"/>
      <c r="BL358" s="1009"/>
      <c r="BM358" s="1009"/>
      <c r="BN358" s="1009"/>
      <c r="BO358" s="1009"/>
      <c r="BP358" s="1009"/>
      <c r="BQ358" s="1009"/>
      <c r="BR358" s="1009"/>
      <c r="BS358" s="1009"/>
      <c r="BT358" s="1009"/>
      <c r="BU358" s="1009"/>
      <c r="BV358" s="1009"/>
      <c r="BW358" s="1009"/>
      <c r="BX358" s="1009"/>
      <c r="BY358" s="1009"/>
      <c r="BZ358" s="1009"/>
      <c r="CA358" s="1009"/>
      <c r="CB358" s="1009"/>
      <c r="CC358" s="1009"/>
      <c r="CD358" s="1009"/>
      <c r="CE358" s="1009"/>
      <c r="CF358" s="1009"/>
      <c r="CG358" s="1009"/>
      <c r="CH358" s="1009"/>
      <c r="CI358" s="1009"/>
      <c r="CJ358" s="1009"/>
      <c r="CK358" s="1009"/>
      <c r="CL358" s="1009"/>
    </row>
    <row r="359" spans="1:90" s="959" customFormat="1">
      <c r="A359" s="928"/>
      <c r="D359" s="1025"/>
      <c r="E359" s="1025"/>
      <c r="F359" s="1025"/>
      <c r="G359" s="1025"/>
      <c r="P359" s="1009"/>
      <c r="Q359" s="1009"/>
      <c r="R359" s="1009"/>
      <c r="S359" s="1009"/>
      <c r="T359" s="1009"/>
      <c r="U359" s="1009"/>
      <c r="V359" s="1009"/>
      <c r="W359" s="1009"/>
      <c r="X359" s="1009"/>
      <c r="Y359" s="1009"/>
      <c r="Z359" s="1009"/>
      <c r="AA359" s="1009"/>
      <c r="AB359" s="1009"/>
      <c r="AC359" s="1009"/>
      <c r="AD359" s="1009"/>
      <c r="AE359" s="1009"/>
      <c r="AF359" s="1009"/>
      <c r="AG359" s="1009"/>
      <c r="AH359" s="1009"/>
      <c r="AI359" s="1009"/>
      <c r="AJ359" s="1009"/>
      <c r="AK359" s="1009"/>
      <c r="AL359" s="1009"/>
      <c r="AM359" s="1009"/>
      <c r="AN359" s="1009"/>
      <c r="AO359" s="1009"/>
      <c r="AP359" s="1009"/>
      <c r="AQ359" s="1009"/>
      <c r="AR359" s="1009"/>
      <c r="AS359" s="1009"/>
      <c r="AT359" s="1009"/>
      <c r="AU359" s="1009"/>
      <c r="AV359" s="1009"/>
      <c r="AW359" s="1009"/>
      <c r="AX359" s="1009"/>
      <c r="AY359" s="1009"/>
      <c r="AZ359" s="1009"/>
      <c r="BA359" s="1009"/>
      <c r="BB359" s="1009"/>
      <c r="BC359" s="1009"/>
      <c r="BD359" s="1009"/>
      <c r="BE359" s="1009"/>
      <c r="BF359" s="1009"/>
      <c r="BG359" s="1009"/>
      <c r="BH359" s="1009"/>
      <c r="BI359" s="1009"/>
      <c r="BJ359" s="1009"/>
      <c r="BK359" s="1009"/>
      <c r="BL359" s="1009"/>
      <c r="BM359" s="1009"/>
      <c r="BN359" s="1009"/>
      <c r="BO359" s="1009"/>
      <c r="BP359" s="1009"/>
      <c r="BQ359" s="1009"/>
      <c r="BR359" s="1009"/>
      <c r="BS359" s="1009"/>
      <c r="BT359" s="1009"/>
      <c r="BU359" s="1009"/>
      <c r="BV359" s="1009"/>
      <c r="BW359" s="1009"/>
      <c r="BX359" s="1009"/>
      <c r="BY359" s="1009"/>
      <c r="BZ359" s="1009"/>
      <c r="CA359" s="1009"/>
      <c r="CB359" s="1009"/>
      <c r="CC359" s="1009"/>
      <c r="CD359" s="1009"/>
      <c r="CE359" s="1009"/>
      <c r="CF359" s="1009"/>
      <c r="CG359" s="1009"/>
      <c r="CH359" s="1009"/>
      <c r="CI359" s="1009"/>
      <c r="CJ359" s="1009"/>
      <c r="CK359" s="1009"/>
      <c r="CL359" s="1009"/>
    </row>
    <row r="360" spans="1:90" s="959" customFormat="1">
      <c r="A360" s="928"/>
      <c r="D360" s="1025"/>
      <c r="E360" s="1025"/>
      <c r="F360" s="1025"/>
      <c r="G360" s="1025"/>
      <c r="P360" s="1009"/>
      <c r="Q360" s="1009"/>
      <c r="R360" s="1009"/>
      <c r="S360" s="1009"/>
      <c r="T360" s="1009"/>
      <c r="U360" s="1009"/>
      <c r="V360" s="1009"/>
      <c r="W360" s="1009"/>
      <c r="X360" s="1009"/>
      <c r="Y360" s="1009"/>
      <c r="Z360" s="1009"/>
      <c r="AA360" s="1009"/>
      <c r="AB360" s="1009"/>
      <c r="AC360" s="1009"/>
      <c r="AD360" s="1009"/>
      <c r="AE360" s="1009"/>
      <c r="AF360" s="1009"/>
      <c r="AG360" s="1009"/>
      <c r="AH360" s="1009"/>
      <c r="AI360" s="1009"/>
      <c r="AJ360" s="1009"/>
      <c r="AK360" s="1009"/>
      <c r="AL360" s="1009"/>
      <c r="AM360" s="1009"/>
      <c r="AN360" s="1009"/>
      <c r="AO360" s="1009"/>
      <c r="AP360" s="1009"/>
      <c r="AQ360" s="1009"/>
      <c r="AR360" s="1009"/>
      <c r="AS360" s="1009"/>
      <c r="AT360" s="1009"/>
      <c r="AU360" s="1009"/>
      <c r="AV360" s="1009"/>
      <c r="AW360" s="1009"/>
      <c r="AX360" s="1009"/>
      <c r="AY360" s="1009"/>
      <c r="AZ360" s="1009"/>
      <c r="BA360" s="1009"/>
      <c r="BB360" s="1009"/>
      <c r="BC360" s="1009"/>
      <c r="BD360" s="1009"/>
      <c r="BE360" s="1009"/>
      <c r="BF360" s="1009"/>
      <c r="BG360" s="1009"/>
      <c r="BH360" s="1009"/>
      <c r="BI360" s="1009"/>
      <c r="BJ360" s="1009"/>
      <c r="BK360" s="1009"/>
      <c r="BL360" s="1009"/>
      <c r="BM360" s="1009"/>
      <c r="BN360" s="1009"/>
      <c r="BO360" s="1009"/>
      <c r="BP360" s="1009"/>
      <c r="BQ360" s="1009"/>
      <c r="BR360" s="1009"/>
      <c r="BS360" s="1009"/>
      <c r="BT360" s="1009"/>
      <c r="BU360" s="1009"/>
      <c r="BV360" s="1009"/>
      <c r="BW360" s="1009"/>
      <c r="BX360" s="1009"/>
      <c r="BY360" s="1009"/>
      <c r="BZ360" s="1009"/>
      <c r="CA360" s="1009"/>
      <c r="CB360" s="1009"/>
      <c r="CC360" s="1009"/>
      <c r="CD360" s="1009"/>
      <c r="CE360" s="1009"/>
      <c r="CF360" s="1009"/>
      <c r="CG360" s="1009"/>
      <c r="CH360" s="1009"/>
      <c r="CI360" s="1009"/>
      <c r="CJ360" s="1009"/>
      <c r="CK360" s="1009"/>
      <c r="CL360" s="1009"/>
    </row>
    <row r="361" spans="1:90" s="959" customFormat="1">
      <c r="A361" s="928"/>
      <c r="D361" s="1025"/>
      <c r="E361" s="1025"/>
      <c r="F361" s="1025"/>
      <c r="G361" s="1025"/>
      <c r="P361" s="1009"/>
      <c r="Q361" s="1009"/>
      <c r="R361" s="1009"/>
      <c r="S361" s="1009"/>
      <c r="T361" s="1009"/>
      <c r="U361" s="1009"/>
      <c r="V361" s="1009"/>
      <c r="W361" s="1009"/>
      <c r="X361" s="1009"/>
      <c r="Y361" s="1009"/>
      <c r="Z361" s="1009"/>
      <c r="AA361" s="1009"/>
      <c r="AB361" s="1009"/>
      <c r="AC361" s="1009"/>
      <c r="AD361" s="1009"/>
      <c r="AE361" s="1009"/>
      <c r="AF361" s="1009"/>
      <c r="AG361" s="1009"/>
      <c r="AH361" s="1009"/>
      <c r="AI361" s="1009"/>
      <c r="AJ361" s="1009"/>
      <c r="AK361" s="1009"/>
      <c r="AL361" s="1009"/>
      <c r="AM361" s="1009"/>
      <c r="AN361" s="1009"/>
      <c r="AO361" s="1009"/>
      <c r="AP361" s="1009"/>
      <c r="AQ361" s="1009"/>
      <c r="AR361" s="1009"/>
      <c r="AS361" s="1009"/>
      <c r="AT361" s="1009"/>
      <c r="AU361" s="1009"/>
      <c r="AV361" s="1009"/>
      <c r="AW361" s="1009"/>
      <c r="AX361" s="1009"/>
      <c r="AY361" s="1009"/>
      <c r="AZ361" s="1009"/>
      <c r="BA361" s="1009"/>
      <c r="BB361" s="1009"/>
      <c r="BC361" s="1009"/>
      <c r="BD361" s="1009"/>
      <c r="BE361" s="1009"/>
      <c r="BF361" s="1009"/>
      <c r="BG361" s="1009"/>
      <c r="BH361" s="1009"/>
      <c r="BI361" s="1009"/>
      <c r="BJ361" s="1009"/>
      <c r="BK361" s="1009"/>
      <c r="BL361" s="1009"/>
      <c r="BM361" s="1009"/>
      <c r="BN361" s="1009"/>
      <c r="BO361" s="1009"/>
      <c r="BP361" s="1009"/>
      <c r="BQ361" s="1009"/>
      <c r="BR361" s="1009"/>
      <c r="BS361" s="1009"/>
      <c r="BT361" s="1009"/>
      <c r="BU361" s="1009"/>
      <c r="BV361" s="1009"/>
      <c r="BW361" s="1009"/>
      <c r="BX361" s="1009"/>
      <c r="BY361" s="1009"/>
      <c r="BZ361" s="1009"/>
      <c r="CA361" s="1009"/>
      <c r="CB361" s="1009"/>
      <c r="CC361" s="1009"/>
      <c r="CD361" s="1009"/>
      <c r="CE361" s="1009"/>
      <c r="CF361" s="1009"/>
      <c r="CG361" s="1009"/>
      <c r="CH361" s="1009"/>
      <c r="CI361" s="1009"/>
      <c r="CJ361" s="1009"/>
      <c r="CK361" s="1009"/>
      <c r="CL361" s="1009"/>
    </row>
    <row r="362" spans="1:90" s="959" customFormat="1">
      <c r="A362" s="928"/>
      <c r="D362" s="1025"/>
      <c r="E362" s="1025"/>
      <c r="F362" s="1025"/>
      <c r="G362" s="1025"/>
      <c r="P362" s="1009"/>
      <c r="Q362" s="1009"/>
      <c r="R362" s="1009"/>
      <c r="S362" s="1009"/>
      <c r="T362" s="1009"/>
      <c r="U362" s="1009"/>
      <c r="V362" s="1009"/>
      <c r="W362" s="1009"/>
      <c r="X362" s="1009"/>
      <c r="Y362" s="1009"/>
      <c r="Z362" s="1009"/>
      <c r="AA362" s="1009"/>
      <c r="AB362" s="1009"/>
      <c r="AC362" s="1009"/>
      <c r="AD362" s="1009"/>
      <c r="AE362" s="1009"/>
      <c r="AF362" s="1009"/>
      <c r="AG362" s="1009"/>
      <c r="AH362" s="1009"/>
      <c r="AI362" s="1009"/>
      <c r="AJ362" s="1009"/>
      <c r="AK362" s="1009"/>
      <c r="AL362" s="1009"/>
      <c r="AM362" s="1009"/>
      <c r="AN362" s="1009"/>
      <c r="AO362" s="1009"/>
      <c r="AP362" s="1009"/>
      <c r="AQ362" s="1009"/>
      <c r="AR362" s="1009"/>
      <c r="AS362" s="1009"/>
      <c r="AT362" s="1009"/>
      <c r="AU362" s="1009"/>
      <c r="AV362" s="1009"/>
      <c r="AW362" s="1009"/>
      <c r="AX362" s="1009"/>
      <c r="AY362" s="1009"/>
      <c r="AZ362" s="1009"/>
      <c r="BA362" s="1009"/>
      <c r="BB362" s="1009"/>
      <c r="BC362" s="1009"/>
      <c r="BD362" s="1009"/>
      <c r="BE362" s="1009"/>
      <c r="BF362" s="1009"/>
      <c r="BG362" s="1009"/>
      <c r="BH362" s="1009"/>
      <c r="BI362" s="1009"/>
      <c r="BJ362" s="1009"/>
      <c r="BK362" s="1009"/>
      <c r="BL362" s="1009"/>
      <c r="BM362" s="1009"/>
      <c r="BN362" s="1009"/>
      <c r="BO362" s="1009"/>
      <c r="BP362" s="1009"/>
      <c r="BQ362" s="1009"/>
      <c r="BR362" s="1009"/>
      <c r="BS362" s="1009"/>
      <c r="BT362" s="1009"/>
      <c r="BU362" s="1009"/>
      <c r="BV362" s="1009"/>
      <c r="BW362" s="1009"/>
      <c r="BX362" s="1009"/>
      <c r="BY362" s="1009"/>
      <c r="BZ362" s="1009"/>
      <c r="CA362" s="1009"/>
      <c r="CB362" s="1009"/>
      <c r="CC362" s="1009"/>
      <c r="CD362" s="1009"/>
      <c r="CE362" s="1009"/>
      <c r="CF362" s="1009"/>
      <c r="CG362" s="1009"/>
      <c r="CH362" s="1009"/>
      <c r="CI362" s="1009"/>
      <c r="CJ362" s="1009"/>
      <c r="CK362" s="1009"/>
      <c r="CL362" s="1009"/>
    </row>
    <row r="363" spans="1:90" s="959" customFormat="1">
      <c r="A363" s="928"/>
      <c r="D363" s="1025"/>
      <c r="E363" s="1025"/>
      <c r="F363" s="1025"/>
      <c r="G363" s="1025"/>
      <c r="P363" s="1009"/>
      <c r="Q363" s="1009"/>
      <c r="R363" s="1009"/>
      <c r="S363" s="1009"/>
      <c r="T363" s="1009"/>
      <c r="U363" s="1009"/>
      <c r="V363" s="1009"/>
      <c r="W363" s="1009"/>
      <c r="X363" s="1009"/>
      <c r="Y363" s="1009"/>
      <c r="Z363" s="1009"/>
      <c r="AA363" s="1009"/>
      <c r="AB363" s="1009"/>
      <c r="AC363" s="1009"/>
      <c r="AD363" s="1009"/>
      <c r="AE363" s="1009"/>
      <c r="AF363" s="1009"/>
      <c r="AG363" s="1009"/>
      <c r="AH363" s="1009"/>
      <c r="AI363" s="1009"/>
      <c r="AJ363" s="1009"/>
      <c r="AK363" s="1009"/>
      <c r="AL363" s="1009"/>
      <c r="AM363" s="1009"/>
      <c r="AN363" s="1009"/>
      <c r="AO363" s="1009"/>
      <c r="AP363" s="1009"/>
      <c r="AQ363" s="1009"/>
      <c r="AR363" s="1009"/>
      <c r="AS363" s="1009"/>
      <c r="AT363" s="1009"/>
      <c r="AU363" s="1009"/>
      <c r="AV363" s="1009"/>
      <c r="AW363" s="1009"/>
      <c r="AX363" s="1009"/>
      <c r="AY363" s="1009"/>
      <c r="AZ363" s="1009"/>
      <c r="BA363" s="1009"/>
      <c r="BB363" s="1009"/>
      <c r="BC363" s="1009"/>
      <c r="BD363" s="1009"/>
      <c r="BE363" s="1009"/>
      <c r="BF363" s="1009"/>
      <c r="BG363" s="1009"/>
      <c r="BH363" s="1009"/>
      <c r="BI363" s="1009"/>
      <c r="BJ363" s="1009"/>
      <c r="BK363" s="1009"/>
      <c r="BL363" s="1009"/>
      <c r="BM363" s="1009"/>
      <c r="BN363" s="1009"/>
      <c r="BO363" s="1009"/>
      <c r="BP363" s="1009"/>
      <c r="BQ363" s="1009"/>
      <c r="BR363" s="1009"/>
      <c r="BS363" s="1009"/>
      <c r="BT363" s="1009"/>
      <c r="BU363" s="1009"/>
      <c r="BV363" s="1009"/>
      <c r="BW363" s="1009"/>
      <c r="BX363" s="1009"/>
      <c r="BY363" s="1009"/>
      <c r="BZ363" s="1009"/>
      <c r="CA363" s="1009"/>
      <c r="CB363" s="1009"/>
      <c r="CC363" s="1009"/>
      <c r="CD363" s="1009"/>
      <c r="CE363" s="1009"/>
      <c r="CF363" s="1009"/>
      <c r="CG363" s="1009"/>
      <c r="CH363" s="1009"/>
      <c r="CI363" s="1009"/>
      <c r="CJ363" s="1009"/>
      <c r="CK363" s="1009"/>
      <c r="CL363" s="1009"/>
    </row>
    <row r="364" spans="1:90" s="959" customFormat="1">
      <c r="A364" s="928"/>
      <c r="D364" s="1025"/>
      <c r="E364" s="1025"/>
      <c r="F364" s="1025"/>
      <c r="G364" s="1025"/>
      <c r="P364" s="1009"/>
      <c r="Q364" s="1009"/>
      <c r="R364" s="1009"/>
      <c r="S364" s="1009"/>
      <c r="T364" s="1009"/>
      <c r="U364" s="1009"/>
      <c r="V364" s="1009"/>
      <c r="W364" s="1009"/>
      <c r="X364" s="1009"/>
      <c r="Y364" s="1009"/>
      <c r="Z364" s="1009"/>
      <c r="AA364" s="1009"/>
      <c r="AB364" s="1009"/>
      <c r="AC364" s="1009"/>
      <c r="AD364" s="1009"/>
      <c r="AE364" s="1009"/>
      <c r="AF364" s="1009"/>
      <c r="AG364" s="1009"/>
      <c r="AH364" s="1009"/>
      <c r="AI364" s="1009"/>
      <c r="AJ364" s="1009"/>
      <c r="AK364" s="1009"/>
      <c r="AL364" s="1009"/>
      <c r="AM364" s="1009"/>
      <c r="AN364" s="1009"/>
      <c r="AO364" s="1009"/>
      <c r="AP364" s="1009"/>
      <c r="AQ364" s="1009"/>
      <c r="AR364" s="1009"/>
      <c r="AS364" s="1009"/>
      <c r="AT364" s="1009"/>
      <c r="AU364" s="1009"/>
      <c r="AV364" s="1009"/>
      <c r="AW364" s="1009"/>
      <c r="AX364" s="1009"/>
      <c r="AY364" s="1009"/>
      <c r="AZ364" s="1009"/>
      <c r="BA364" s="1009"/>
      <c r="BB364" s="1009"/>
      <c r="BC364" s="1009"/>
      <c r="BD364" s="1009"/>
      <c r="BE364" s="1009"/>
      <c r="BF364" s="1009"/>
      <c r="BG364" s="1009"/>
      <c r="BH364" s="1009"/>
      <c r="BI364" s="1009"/>
      <c r="BJ364" s="1009"/>
      <c r="BK364" s="1009"/>
      <c r="BL364" s="1009"/>
      <c r="BM364" s="1009"/>
      <c r="BN364" s="1009"/>
      <c r="BO364" s="1009"/>
      <c r="BP364" s="1009"/>
      <c r="BQ364" s="1009"/>
      <c r="BR364" s="1009"/>
      <c r="BS364" s="1009"/>
      <c r="BT364" s="1009"/>
      <c r="BU364" s="1009"/>
      <c r="BV364" s="1009"/>
      <c r="BW364" s="1009"/>
      <c r="BX364" s="1009"/>
      <c r="BY364" s="1009"/>
      <c r="BZ364" s="1009"/>
      <c r="CA364" s="1009"/>
      <c r="CB364" s="1009"/>
      <c r="CC364" s="1009"/>
      <c r="CD364" s="1009"/>
      <c r="CE364" s="1009"/>
      <c r="CF364" s="1009"/>
      <c r="CG364" s="1009"/>
      <c r="CH364" s="1009"/>
      <c r="CI364" s="1009"/>
      <c r="CJ364" s="1009"/>
      <c r="CK364" s="1009"/>
      <c r="CL364" s="1009"/>
    </row>
    <row r="365" spans="1:90" s="959" customFormat="1">
      <c r="A365" s="928"/>
      <c r="D365" s="1025"/>
      <c r="E365" s="1025"/>
      <c r="F365" s="1025"/>
      <c r="G365" s="1025"/>
      <c r="P365" s="1009"/>
      <c r="Q365" s="1009"/>
      <c r="R365" s="1009"/>
      <c r="S365" s="1009"/>
      <c r="T365" s="1009"/>
      <c r="U365" s="1009"/>
      <c r="V365" s="1009"/>
      <c r="W365" s="1009"/>
      <c r="X365" s="1009"/>
      <c r="Y365" s="1009"/>
      <c r="Z365" s="1009"/>
      <c r="AA365" s="1009"/>
      <c r="AB365" s="1009"/>
      <c r="AC365" s="1009"/>
      <c r="AD365" s="1009"/>
      <c r="AE365" s="1009"/>
      <c r="AF365" s="1009"/>
      <c r="AG365" s="1009"/>
      <c r="AH365" s="1009"/>
      <c r="AI365" s="1009"/>
      <c r="AJ365" s="1009"/>
      <c r="AK365" s="1009"/>
      <c r="AL365" s="1009"/>
      <c r="AM365" s="1009"/>
      <c r="AN365" s="1009"/>
      <c r="AO365" s="1009"/>
      <c r="AP365" s="1009"/>
      <c r="AQ365" s="1009"/>
      <c r="AR365" s="1009"/>
      <c r="AS365" s="1009"/>
      <c r="AT365" s="1009"/>
      <c r="AU365" s="1009"/>
      <c r="AV365" s="1009"/>
      <c r="AW365" s="1009"/>
      <c r="AX365" s="1009"/>
      <c r="AY365" s="1009"/>
      <c r="AZ365" s="1009"/>
      <c r="BA365" s="1009"/>
      <c r="BB365" s="1009"/>
      <c r="BC365" s="1009"/>
      <c r="BD365" s="1009"/>
      <c r="BE365" s="1009"/>
      <c r="BF365" s="1009"/>
      <c r="BG365" s="1009"/>
      <c r="BH365" s="1009"/>
      <c r="BI365" s="1009"/>
      <c r="BJ365" s="1009"/>
      <c r="BK365" s="1009"/>
      <c r="BL365" s="1009"/>
      <c r="BM365" s="1009"/>
      <c r="BN365" s="1009"/>
      <c r="BO365" s="1009"/>
      <c r="BP365" s="1009"/>
      <c r="BQ365" s="1009"/>
      <c r="BR365" s="1009"/>
      <c r="BS365" s="1009"/>
      <c r="BT365" s="1009"/>
      <c r="BU365" s="1009"/>
      <c r="BV365" s="1009"/>
      <c r="BW365" s="1009"/>
      <c r="BX365" s="1009"/>
      <c r="BY365" s="1009"/>
      <c r="BZ365" s="1009"/>
      <c r="CA365" s="1009"/>
      <c r="CB365" s="1009"/>
      <c r="CC365" s="1009"/>
      <c r="CD365" s="1009"/>
      <c r="CE365" s="1009"/>
      <c r="CF365" s="1009"/>
      <c r="CG365" s="1009"/>
      <c r="CH365" s="1009"/>
      <c r="CI365" s="1009"/>
      <c r="CJ365" s="1009"/>
      <c r="CK365" s="1009"/>
      <c r="CL365" s="1009"/>
    </row>
    <row r="366" spans="1:90" s="959" customFormat="1">
      <c r="A366" s="928"/>
      <c r="D366" s="1025"/>
      <c r="E366" s="1025"/>
      <c r="F366" s="1025"/>
      <c r="G366" s="1025"/>
      <c r="P366" s="1009"/>
      <c r="Q366" s="1009"/>
      <c r="R366" s="1009"/>
      <c r="S366" s="1009"/>
      <c r="T366" s="1009"/>
      <c r="U366" s="1009"/>
      <c r="V366" s="1009"/>
      <c r="W366" s="1009"/>
      <c r="X366" s="1009"/>
      <c r="Y366" s="1009"/>
      <c r="Z366" s="1009"/>
      <c r="AA366" s="1009"/>
      <c r="AB366" s="1009"/>
      <c r="AC366" s="1009"/>
      <c r="AD366" s="1009"/>
      <c r="AE366" s="1009"/>
      <c r="AF366" s="1009"/>
      <c r="AG366" s="1009"/>
      <c r="AH366" s="1009"/>
      <c r="AI366" s="1009"/>
      <c r="AJ366" s="1009"/>
      <c r="AK366" s="1009"/>
      <c r="AL366" s="1009"/>
      <c r="AM366" s="1009"/>
      <c r="AN366" s="1009"/>
      <c r="AO366" s="1009"/>
      <c r="AP366" s="1009"/>
      <c r="AQ366" s="1009"/>
      <c r="AR366" s="1009"/>
      <c r="AS366" s="1009"/>
      <c r="AT366" s="1009"/>
      <c r="AU366" s="1009"/>
      <c r="AV366" s="1009"/>
      <c r="AW366" s="1009"/>
      <c r="AX366" s="1009"/>
      <c r="AY366" s="1009"/>
      <c r="AZ366" s="1009"/>
      <c r="BA366" s="1009"/>
      <c r="BB366" s="1009"/>
      <c r="BC366" s="1009"/>
      <c r="BD366" s="1009"/>
      <c r="BE366" s="1009"/>
      <c r="BF366" s="1009"/>
      <c r="BG366" s="1009"/>
      <c r="BH366" s="1009"/>
      <c r="BI366" s="1009"/>
      <c r="BJ366" s="1009"/>
      <c r="BK366" s="1009"/>
      <c r="BL366" s="1009"/>
      <c r="BM366" s="1009"/>
      <c r="BN366" s="1009"/>
      <c r="BO366" s="1009"/>
      <c r="BP366" s="1009"/>
      <c r="BQ366" s="1009"/>
      <c r="BR366" s="1009"/>
      <c r="BS366" s="1009"/>
      <c r="BT366" s="1009"/>
      <c r="BU366" s="1009"/>
      <c r="BV366" s="1009"/>
      <c r="BW366" s="1009"/>
      <c r="BX366" s="1009"/>
      <c r="BY366" s="1009"/>
      <c r="BZ366" s="1009"/>
      <c r="CA366" s="1009"/>
      <c r="CB366" s="1009"/>
      <c r="CC366" s="1009"/>
      <c r="CD366" s="1009"/>
      <c r="CE366" s="1009"/>
      <c r="CF366" s="1009"/>
      <c r="CG366" s="1009"/>
      <c r="CH366" s="1009"/>
      <c r="CI366" s="1009"/>
      <c r="CJ366" s="1009"/>
      <c r="CK366" s="1009"/>
      <c r="CL366" s="1009"/>
    </row>
    <row r="367" spans="1:90" s="959" customFormat="1">
      <c r="A367" s="928"/>
      <c r="D367" s="1025"/>
      <c r="E367" s="1025"/>
      <c r="F367" s="1025"/>
      <c r="G367" s="1025"/>
      <c r="P367" s="1009"/>
      <c r="Q367" s="1009"/>
      <c r="R367" s="1009"/>
      <c r="S367" s="1009"/>
      <c r="T367" s="1009"/>
      <c r="U367" s="1009"/>
      <c r="V367" s="1009"/>
      <c r="W367" s="1009"/>
      <c r="X367" s="1009"/>
      <c r="Y367" s="1009"/>
      <c r="Z367" s="1009"/>
      <c r="AA367" s="1009"/>
      <c r="AB367" s="1009"/>
      <c r="AC367" s="1009"/>
      <c r="AD367" s="1009"/>
      <c r="AE367" s="1009"/>
      <c r="AF367" s="1009"/>
      <c r="AG367" s="1009"/>
      <c r="AH367" s="1009"/>
      <c r="AI367" s="1009"/>
      <c r="AJ367" s="1009"/>
      <c r="AK367" s="1009"/>
      <c r="AL367" s="1009"/>
      <c r="AM367" s="1009"/>
      <c r="AN367" s="1009"/>
      <c r="AO367" s="1009"/>
      <c r="AP367" s="1009"/>
      <c r="AQ367" s="1009"/>
      <c r="AR367" s="1009"/>
      <c r="AS367" s="1009"/>
      <c r="AT367" s="1009"/>
      <c r="AU367" s="1009"/>
      <c r="AV367" s="1009"/>
      <c r="AW367" s="1009"/>
      <c r="AX367" s="1009"/>
      <c r="AY367" s="1009"/>
      <c r="AZ367" s="1009"/>
      <c r="BA367" s="1009"/>
      <c r="BB367" s="1009"/>
      <c r="BC367" s="1009"/>
      <c r="BD367" s="1009"/>
      <c r="BE367" s="1009"/>
      <c r="BF367" s="1009"/>
      <c r="BG367" s="1009"/>
      <c r="BH367" s="1009"/>
      <c r="BI367" s="1009"/>
      <c r="BJ367" s="1009"/>
      <c r="BK367" s="1009"/>
      <c r="BL367" s="1009"/>
      <c r="BM367" s="1009"/>
      <c r="BN367" s="1009"/>
      <c r="BO367" s="1009"/>
      <c r="BP367" s="1009"/>
      <c r="BQ367" s="1009"/>
      <c r="BR367" s="1009"/>
      <c r="BS367" s="1009"/>
      <c r="BT367" s="1009"/>
      <c r="BU367" s="1009"/>
      <c r="BV367" s="1009"/>
      <c r="BW367" s="1009"/>
      <c r="BX367" s="1009"/>
      <c r="BY367" s="1009"/>
      <c r="BZ367" s="1009"/>
      <c r="CA367" s="1009"/>
      <c r="CB367" s="1009"/>
      <c r="CC367" s="1009"/>
      <c r="CD367" s="1009"/>
      <c r="CE367" s="1009"/>
      <c r="CF367" s="1009"/>
      <c r="CG367" s="1009"/>
      <c r="CH367" s="1009"/>
      <c r="CI367" s="1009"/>
      <c r="CJ367" s="1009"/>
      <c r="CK367" s="1009"/>
      <c r="CL367" s="1009"/>
    </row>
    <row r="368" spans="1:90" s="959" customFormat="1">
      <c r="A368" s="928"/>
      <c r="D368" s="1025"/>
      <c r="E368" s="1025"/>
      <c r="F368" s="1025"/>
      <c r="G368" s="1025"/>
      <c r="P368" s="1009"/>
      <c r="Q368" s="1009"/>
      <c r="R368" s="1009"/>
      <c r="S368" s="1009"/>
      <c r="T368" s="1009"/>
      <c r="U368" s="1009"/>
      <c r="V368" s="1009"/>
      <c r="W368" s="1009"/>
      <c r="X368" s="1009"/>
      <c r="Y368" s="1009"/>
      <c r="Z368" s="1009"/>
      <c r="AA368" s="1009"/>
      <c r="AB368" s="1009"/>
      <c r="AC368" s="1009"/>
      <c r="AD368" s="1009"/>
      <c r="AE368" s="1009"/>
      <c r="AF368" s="1009"/>
      <c r="AG368" s="1009"/>
      <c r="AH368" s="1009"/>
      <c r="AI368" s="1009"/>
      <c r="AJ368" s="1009"/>
      <c r="AK368" s="1009"/>
      <c r="AL368" s="1009"/>
      <c r="AM368" s="1009"/>
      <c r="AN368" s="1009"/>
      <c r="AO368" s="1009"/>
      <c r="AP368" s="1009"/>
      <c r="AQ368" s="1009"/>
      <c r="AR368" s="1009"/>
      <c r="AS368" s="1009"/>
      <c r="AT368" s="1009"/>
      <c r="AU368" s="1009"/>
      <c r="AV368" s="1009"/>
      <c r="AW368" s="1009"/>
      <c r="AX368" s="1009"/>
      <c r="AY368" s="1009"/>
      <c r="AZ368" s="1009"/>
      <c r="BA368" s="1009"/>
      <c r="BB368" s="1009"/>
      <c r="BC368" s="1009"/>
      <c r="BD368" s="1009"/>
      <c r="BE368" s="1009"/>
      <c r="BF368" s="1009"/>
      <c r="BG368" s="1009"/>
      <c r="BH368" s="1009"/>
      <c r="BI368" s="1009"/>
      <c r="BJ368" s="1009"/>
      <c r="BK368" s="1009"/>
      <c r="BL368" s="1009"/>
      <c r="BM368" s="1009"/>
      <c r="BN368" s="1009"/>
      <c r="BO368" s="1009"/>
      <c r="BP368" s="1009"/>
      <c r="BQ368" s="1009"/>
      <c r="BR368" s="1009"/>
      <c r="BS368" s="1009"/>
      <c r="BT368" s="1009"/>
      <c r="BU368" s="1009"/>
      <c r="BV368" s="1009"/>
      <c r="BW368" s="1009"/>
      <c r="BX368" s="1009"/>
      <c r="BY368" s="1009"/>
      <c r="BZ368" s="1009"/>
      <c r="CA368" s="1009"/>
      <c r="CB368" s="1009"/>
      <c r="CC368" s="1009"/>
      <c r="CD368" s="1009"/>
      <c r="CE368" s="1009"/>
      <c r="CF368" s="1009"/>
      <c r="CG368" s="1009"/>
      <c r="CH368" s="1009"/>
      <c r="CI368" s="1009"/>
      <c r="CJ368" s="1009"/>
      <c r="CK368" s="1009"/>
      <c r="CL368" s="1009"/>
    </row>
    <row r="369" spans="1:90" s="959" customFormat="1">
      <c r="A369" s="928"/>
      <c r="D369" s="1025"/>
      <c r="E369" s="1025"/>
      <c r="F369" s="1025"/>
      <c r="G369" s="1025"/>
      <c r="P369" s="1009"/>
      <c r="Q369" s="1009"/>
      <c r="R369" s="1009"/>
      <c r="S369" s="1009"/>
      <c r="T369" s="1009"/>
      <c r="U369" s="1009"/>
      <c r="V369" s="1009"/>
      <c r="W369" s="1009"/>
      <c r="X369" s="1009"/>
      <c r="Y369" s="1009"/>
      <c r="Z369" s="1009"/>
      <c r="AA369" s="1009"/>
      <c r="AB369" s="1009"/>
      <c r="AC369" s="1009"/>
      <c r="AD369" s="1009"/>
      <c r="AE369" s="1009"/>
      <c r="AF369" s="1009"/>
      <c r="AG369" s="1009"/>
      <c r="AH369" s="1009"/>
      <c r="AI369" s="1009"/>
      <c r="AJ369" s="1009"/>
      <c r="AK369" s="1009"/>
      <c r="AL369" s="1009"/>
      <c r="AM369" s="1009"/>
      <c r="AN369" s="1009"/>
      <c r="AO369" s="1009"/>
      <c r="AP369" s="1009"/>
      <c r="AQ369" s="1009"/>
      <c r="AR369" s="1009"/>
      <c r="AS369" s="1009"/>
      <c r="AT369" s="1009"/>
      <c r="AU369" s="1009"/>
      <c r="AV369" s="1009"/>
      <c r="AW369" s="1009"/>
      <c r="AX369" s="1009"/>
      <c r="AY369" s="1009"/>
      <c r="AZ369" s="1009"/>
      <c r="BA369" s="1009"/>
      <c r="BB369" s="1009"/>
      <c r="BC369" s="1009"/>
      <c r="BD369" s="1009"/>
      <c r="BE369" s="1009"/>
      <c r="BF369" s="1009"/>
      <c r="BG369" s="1009"/>
      <c r="BH369" s="1009"/>
      <c r="BI369" s="1009"/>
      <c r="BJ369" s="1009"/>
      <c r="BK369" s="1009"/>
      <c r="BL369" s="1009"/>
      <c r="BM369" s="1009"/>
      <c r="BN369" s="1009"/>
      <c r="BO369" s="1009"/>
      <c r="BP369" s="1009"/>
      <c r="BQ369" s="1009"/>
      <c r="BR369" s="1009"/>
      <c r="BS369" s="1009"/>
      <c r="BT369" s="1009"/>
      <c r="BU369" s="1009"/>
      <c r="BV369" s="1009"/>
      <c r="BW369" s="1009"/>
      <c r="BX369" s="1009"/>
      <c r="BY369" s="1009"/>
      <c r="BZ369" s="1009"/>
      <c r="CA369" s="1009"/>
      <c r="CB369" s="1009"/>
      <c r="CC369" s="1009"/>
      <c r="CD369" s="1009"/>
      <c r="CE369" s="1009"/>
      <c r="CF369" s="1009"/>
      <c r="CG369" s="1009"/>
      <c r="CH369" s="1009"/>
      <c r="CI369" s="1009"/>
      <c r="CJ369" s="1009"/>
      <c r="CK369" s="1009"/>
      <c r="CL369" s="1009"/>
    </row>
    <row r="370" spans="1:90" s="959" customFormat="1">
      <c r="A370" s="928"/>
      <c r="D370" s="1025"/>
      <c r="E370" s="1025"/>
      <c r="F370" s="1025"/>
      <c r="G370" s="1025"/>
      <c r="P370" s="1009"/>
      <c r="Q370" s="1009"/>
      <c r="R370" s="1009"/>
      <c r="S370" s="1009"/>
      <c r="T370" s="1009"/>
      <c r="U370" s="1009"/>
      <c r="V370" s="1009"/>
      <c r="W370" s="1009"/>
      <c r="X370" s="1009"/>
      <c r="Y370" s="1009"/>
      <c r="Z370" s="1009"/>
      <c r="AA370" s="1009"/>
      <c r="AB370" s="1009"/>
      <c r="AC370" s="1009"/>
      <c r="AD370" s="1009"/>
      <c r="AE370" s="1009"/>
      <c r="AF370" s="1009"/>
      <c r="AG370" s="1009"/>
      <c r="AH370" s="1009"/>
      <c r="AI370" s="1009"/>
      <c r="AJ370" s="1009"/>
      <c r="AK370" s="1009"/>
      <c r="AL370" s="1009"/>
      <c r="AM370" s="1009"/>
      <c r="AN370" s="1009"/>
      <c r="AO370" s="1009"/>
      <c r="AP370" s="1009"/>
      <c r="AQ370" s="1009"/>
      <c r="AR370" s="1009"/>
      <c r="AS370" s="1009"/>
      <c r="AT370" s="1009"/>
      <c r="AU370" s="1009"/>
      <c r="AV370" s="1009"/>
      <c r="AW370" s="1009"/>
      <c r="AX370" s="1009"/>
      <c r="AY370" s="1009"/>
      <c r="AZ370" s="1009"/>
      <c r="BA370" s="1009"/>
      <c r="BB370" s="1009"/>
      <c r="BC370" s="1009"/>
      <c r="BD370" s="1009"/>
      <c r="BE370" s="1009"/>
      <c r="BF370" s="1009"/>
      <c r="BG370" s="1009"/>
      <c r="BH370" s="1009"/>
      <c r="BI370" s="1009"/>
      <c r="BJ370" s="1009"/>
      <c r="BK370" s="1009"/>
      <c r="BL370" s="1009"/>
      <c r="BM370" s="1009"/>
      <c r="BN370" s="1009"/>
      <c r="BO370" s="1009"/>
      <c r="BP370" s="1009"/>
      <c r="BQ370" s="1009"/>
      <c r="BR370" s="1009"/>
      <c r="BS370" s="1009"/>
      <c r="BT370" s="1009"/>
      <c r="BU370" s="1009"/>
      <c r="BV370" s="1009"/>
      <c r="BW370" s="1009"/>
      <c r="BX370" s="1009"/>
      <c r="BY370" s="1009"/>
      <c r="BZ370" s="1009"/>
      <c r="CA370" s="1009"/>
      <c r="CB370" s="1009"/>
      <c r="CC370" s="1009"/>
      <c r="CD370" s="1009"/>
      <c r="CE370" s="1009"/>
      <c r="CF370" s="1009"/>
      <c r="CG370" s="1009"/>
      <c r="CH370" s="1009"/>
      <c r="CI370" s="1009"/>
      <c r="CJ370" s="1009"/>
      <c r="CK370" s="1009"/>
      <c r="CL370" s="1009"/>
    </row>
    <row r="371" spans="1:90" s="959" customFormat="1">
      <c r="A371" s="928"/>
      <c r="D371" s="1025"/>
      <c r="E371" s="1025"/>
      <c r="F371" s="1025"/>
      <c r="G371" s="1025"/>
      <c r="P371" s="1009"/>
      <c r="Q371" s="1009"/>
      <c r="R371" s="1009"/>
      <c r="S371" s="1009"/>
      <c r="T371" s="1009"/>
      <c r="U371" s="1009"/>
      <c r="V371" s="1009"/>
      <c r="W371" s="1009"/>
      <c r="X371" s="1009"/>
      <c r="Y371" s="1009"/>
      <c r="Z371" s="1009"/>
      <c r="AA371" s="1009"/>
      <c r="AB371" s="1009"/>
      <c r="AC371" s="1009"/>
      <c r="AD371" s="1009"/>
      <c r="AE371" s="1009"/>
      <c r="AF371" s="1009"/>
      <c r="AG371" s="1009"/>
      <c r="AH371" s="1009"/>
      <c r="AI371" s="1009"/>
      <c r="AJ371" s="1009"/>
      <c r="AK371" s="1009"/>
      <c r="AL371" s="1009"/>
      <c r="AM371" s="1009"/>
      <c r="AN371" s="1009"/>
      <c r="AO371" s="1009"/>
      <c r="AP371" s="1009"/>
      <c r="AQ371" s="1009"/>
      <c r="AR371" s="1009"/>
      <c r="AS371" s="1009"/>
      <c r="AT371" s="1009"/>
      <c r="AU371" s="1009"/>
      <c r="AV371" s="1009"/>
      <c r="AW371" s="1009"/>
      <c r="AX371" s="1009"/>
      <c r="AY371" s="1009"/>
      <c r="AZ371" s="1009"/>
      <c r="BA371" s="1009"/>
      <c r="BB371" s="1009"/>
      <c r="BC371" s="1009"/>
      <c r="BD371" s="1009"/>
      <c r="BE371" s="1009"/>
      <c r="BF371" s="1009"/>
      <c r="BG371" s="1009"/>
      <c r="BH371" s="1009"/>
      <c r="BI371" s="1009"/>
      <c r="BJ371" s="1009"/>
      <c r="BK371" s="1009"/>
      <c r="BL371" s="1009"/>
      <c r="BM371" s="1009"/>
      <c r="BN371" s="1009"/>
      <c r="BO371" s="1009"/>
      <c r="BP371" s="1009"/>
      <c r="BQ371" s="1009"/>
      <c r="BR371" s="1009"/>
      <c r="BS371" s="1009"/>
      <c r="BT371" s="1009"/>
      <c r="BU371" s="1009"/>
      <c r="BV371" s="1009"/>
      <c r="BW371" s="1009"/>
      <c r="BX371" s="1009"/>
      <c r="BY371" s="1009"/>
      <c r="BZ371" s="1009"/>
      <c r="CA371" s="1009"/>
      <c r="CB371" s="1009"/>
      <c r="CC371" s="1009"/>
      <c r="CD371" s="1009"/>
      <c r="CE371" s="1009"/>
      <c r="CF371" s="1009"/>
      <c r="CG371" s="1009"/>
      <c r="CH371" s="1009"/>
      <c r="CI371" s="1009"/>
      <c r="CJ371" s="1009"/>
      <c r="CK371" s="1009"/>
      <c r="CL371" s="1009"/>
    </row>
    <row r="372" spans="1:90" s="959" customFormat="1">
      <c r="A372" s="928"/>
      <c r="D372" s="1025"/>
      <c r="E372" s="1025"/>
      <c r="F372" s="1025"/>
      <c r="G372" s="1025"/>
      <c r="P372" s="1009"/>
      <c r="Q372" s="1009"/>
      <c r="R372" s="1009"/>
      <c r="S372" s="1009"/>
      <c r="T372" s="1009"/>
      <c r="U372" s="1009"/>
      <c r="V372" s="1009"/>
      <c r="W372" s="1009"/>
      <c r="X372" s="1009"/>
      <c r="Y372" s="1009"/>
      <c r="Z372" s="1009"/>
      <c r="AA372" s="1009"/>
      <c r="AB372" s="1009"/>
      <c r="AC372" s="1009"/>
      <c r="AD372" s="1009"/>
      <c r="AE372" s="1009"/>
      <c r="AF372" s="1009"/>
      <c r="AG372" s="1009"/>
      <c r="AH372" s="1009"/>
      <c r="AI372" s="1009"/>
      <c r="AJ372" s="1009"/>
      <c r="AK372" s="1009"/>
      <c r="AL372" s="1009"/>
      <c r="AM372" s="1009"/>
      <c r="AN372" s="1009"/>
      <c r="AO372" s="1009"/>
      <c r="AP372" s="1009"/>
      <c r="AQ372" s="1009"/>
      <c r="AR372" s="1009"/>
      <c r="AS372" s="1009"/>
      <c r="AT372" s="1009"/>
      <c r="AU372" s="1009"/>
      <c r="AV372" s="1009"/>
      <c r="AW372" s="1009"/>
      <c r="AX372" s="1009"/>
      <c r="AY372" s="1009"/>
      <c r="AZ372" s="1009"/>
      <c r="BA372" s="1009"/>
      <c r="BB372" s="1009"/>
      <c r="BC372" s="1009"/>
      <c r="BD372" s="1009"/>
      <c r="BE372" s="1009"/>
      <c r="BF372" s="1009"/>
      <c r="BG372" s="1009"/>
      <c r="BH372" s="1009"/>
      <c r="BI372" s="1009"/>
      <c r="BJ372" s="1009"/>
      <c r="BK372" s="1009"/>
      <c r="BL372" s="1009"/>
      <c r="BM372" s="1009"/>
      <c r="BN372" s="1009"/>
      <c r="BO372" s="1009"/>
      <c r="BP372" s="1009"/>
      <c r="BQ372" s="1009"/>
      <c r="BR372" s="1009"/>
      <c r="BS372" s="1009"/>
      <c r="BT372" s="1009"/>
      <c r="BU372" s="1009"/>
      <c r="BV372" s="1009"/>
      <c r="BW372" s="1009"/>
      <c r="BX372" s="1009"/>
      <c r="BY372" s="1009"/>
      <c r="BZ372" s="1009"/>
      <c r="CA372" s="1009"/>
      <c r="CB372" s="1009"/>
      <c r="CC372" s="1009"/>
      <c r="CD372" s="1009"/>
      <c r="CE372" s="1009"/>
      <c r="CF372" s="1009"/>
      <c r="CG372" s="1009"/>
      <c r="CH372" s="1009"/>
      <c r="CI372" s="1009"/>
      <c r="CJ372" s="1009"/>
      <c r="CK372" s="1009"/>
      <c r="CL372" s="1009"/>
    </row>
    <row r="373" spans="1:90" s="959" customFormat="1">
      <c r="A373" s="928"/>
      <c r="D373" s="1025"/>
      <c r="E373" s="1025"/>
      <c r="F373" s="1025"/>
      <c r="G373" s="1025"/>
      <c r="P373" s="1009"/>
      <c r="Q373" s="1009"/>
      <c r="R373" s="1009"/>
      <c r="S373" s="1009"/>
      <c r="T373" s="1009"/>
      <c r="U373" s="1009"/>
      <c r="V373" s="1009"/>
      <c r="W373" s="1009"/>
      <c r="X373" s="1009"/>
      <c r="Y373" s="1009"/>
      <c r="Z373" s="1009"/>
      <c r="AA373" s="1009"/>
      <c r="AB373" s="1009"/>
      <c r="AC373" s="1009"/>
      <c r="AD373" s="1009"/>
      <c r="AE373" s="1009"/>
      <c r="AF373" s="1009"/>
      <c r="AG373" s="1009"/>
      <c r="AH373" s="1009"/>
      <c r="AI373" s="1009"/>
      <c r="AJ373" s="1009"/>
      <c r="AK373" s="1009"/>
      <c r="AL373" s="1009"/>
      <c r="AM373" s="1009"/>
      <c r="AN373" s="1009"/>
      <c r="AO373" s="1009"/>
      <c r="AP373" s="1009"/>
      <c r="AQ373" s="1009"/>
      <c r="AR373" s="1009"/>
      <c r="AS373" s="1009"/>
      <c r="AT373" s="1009"/>
      <c r="AU373" s="1009"/>
      <c r="AV373" s="1009"/>
      <c r="AW373" s="1009"/>
      <c r="AX373" s="1009"/>
      <c r="AY373" s="1009"/>
      <c r="AZ373" s="1009"/>
      <c r="BA373" s="1009"/>
      <c r="BB373" s="1009"/>
      <c r="BC373" s="1009"/>
      <c r="BD373" s="1009"/>
      <c r="BE373" s="1009"/>
      <c r="BF373" s="1009"/>
      <c r="BG373" s="1009"/>
      <c r="BH373" s="1009"/>
      <c r="BI373" s="1009"/>
      <c r="BJ373" s="1009"/>
      <c r="BK373" s="1009"/>
      <c r="BL373" s="1009"/>
      <c r="BM373" s="1009"/>
      <c r="BN373" s="1009"/>
      <c r="BO373" s="1009"/>
      <c r="BP373" s="1009"/>
      <c r="BQ373" s="1009"/>
      <c r="BR373" s="1009"/>
      <c r="BS373" s="1009"/>
      <c r="BT373" s="1009"/>
      <c r="BU373" s="1009"/>
      <c r="BV373" s="1009"/>
      <c r="BW373" s="1009"/>
      <c r="BX373" s="1009"/>
      <c r="BY373" s="1009"/>
      <c r="BZ373" s="1009"/>
      <c r="CA373" s="1009"/>
      <c r="CB373" s="1009"/>
      <c r="CC373" s="1009"/>
      <c r="CD373" s="1009"/>
      <c r="CE373" s="1009"/>
      <c r="CF373" s="1009"/>
      <c r="CG373" s="1009"/>
      <c r="CH373" s="1009"/>
      <c r="CI373" s="1009"/>
      <c r="CJ373" s="1009"/>
      <c r="CK373" s="1009"/>
      <c r="CL373" s="1009"/>
    </row>
    <row r="374" spans="1:90" s="959" customFormat="1">
      <c r="A374" s="928"/>
      <c r="D374" s="1025"/>
      <c r="E374" s="1025"/>
      <c r="F374" s="1025"/>
      <c r="G374" s="1025"/>
      <c r="P374" s="1009"/>
      <c r="Q374" s="1009"/>
      <c r="R374" s="1009"/>
      <c r="S374" s="1009"/>
      <c r="T374" s="1009"/>
      <c r="U374" s="1009"/>
      <c r="V374" s="1009"/>
      <c r="W374" s="1009"/>
      <c r="X374" s="1009"/>
      <c r="Y374" s="1009"/>
      <c r="Z374" s="1009"/>
      <c r="AA374" s="1009"/>
      <c r="AB374" s="1009"/>
      <c r="AC374" s="1009"/>
      <c r="AD374" s="1009"/>
      <c r="AE374" s="1009"/>
      <c r="AF374" s="1009"/>
      <c r="AG374" s="1009"/>
      <c r="AH374" s="1009"/>
      <c r="AI374" s="1009"/>
      <c r="AJ374" s="1009"/>
      <c r="AK374" s="1009"/>
      <c r="AL374" s="1009"/>
      <c r="AM374" s="1009"/>
      <c r="AN374" s="1009"/>
      <c r="AO374" s="1009"/>
      <c r="AP374" s="1009"/>
      <c r="AQ374" s="1009"/>
      <c r="AR374" s="1009"/>
      <c r="AS374" s="1009"/>
      <c r="AT374" s="1009"/>
      <c r="AU374" s="1009"/>
      <c r="AV374" s="1009"/>
      <c r="AW374" s="1009"/>
      <c r="AX374" s="1009"/>
      <c r="AY374" s="1009"/>
      <c r="AZ374" s="1009"/>
      <c r="BA374" s="1009"/>
      <c r="BB374" s="1009"/>
      <c r="BC374" s="1009"/>
      <c r="BD374" s="1009"/>
      <c r="BE374" s="1009"/>
      <c r="BF374" s="1009"/>
      <c r="BG374" s="1009"/>
      <c r="BH374" s="1009"/>
      <c r="BI374" s="1009"/>
      <c r="BJ374" s="1009"/>
      <c r="BK374" s="1009"/>
      <c r="BL374" s="1009"/>
      <c r="BM374" s="1009"/>
      <c r="BN374" s="1009"/>
      <c r="BO374" s="1009"/>
      <c r="BP374" s="1009"/>
      <c r="BQ374" s="1009"/>
      <c r="BR374" s="1009"/>
      <c r="BS374" s="1009"/>
      <c r="BT374" s="1009"/>
      <c r="BU374" s="1009"/>
      <c r="BV374" s="1009"/>
      <c r="BW374" s="1009"/>
      <c r="BX374" s="1009"/>
      <c r="BY374" s="1009"/>
      <c r="BZ374" s="1009"/>
      <c r="CA374" s="1009"/>
      <c r="CB374" s="1009"/>
      <c r="CC374" s="1009"/>
      <c r="CD374" s="1009"/>
      <c r="CE374" s="1009"/>
      <c r="CF374" s="1009"/>
      <c r="CG374" s="1009"/>
      <c r="CH374" s="1009"/>
      <c r="CI374" s="1009"/>
      <c r="CJ374" s="1009"/>
      <c r="CK374" s="1009"/>
      <c r="CL374" s="1009"/>
    </row>
    <row r="375" spans="1:90" s="959" customFormat="1">
      <c r="A375" s="928"/>
      <c r="D375" s="1025"/>
      <c r="E375" s="1025"/>
      <c r="F375" s="1025"/>
      <c r="G375" s="1025"/>
      <c r="P375" s="1009"/>
      <c r="Q375" s="1009"/>
      <c r="R375" s="1009"/>
      <c r="S375" s="1009"/>
      <c r="T375" s="1009"/>
      <c r="U375" s="1009"/>
      <c r="V375" s="1009"/>
      <c r="W375" s="1009"/>
      <c r="X375" s="1009"/>
      <c r="Y375" s="1009"/>
      <c r="Z375" s="1009"/>
      <c r="AA375" s="1009"/>
      <c r="AB375" s="1009"/>
      <c r="AC375" s="1009"/>
      <c r="AD375" s="1009"/>
      <c r="AE375" s="1009"/>
      <c r="AF375" s="1009"/>
      <c r="AG375" s="1009"/>
      <c r="AH375" s="1009"/>
      <c r="AI375" s="1009"/>
      <c r="AJ375" s="1009"/>
      <c r="AK375" s="1009"/>
      <c r="AL375" s="1009"/>
      <c r="AM375" s="1009"/>
      <c r="AN375" s="1009"/>
      <c r="AO375" s="1009"/>
      <c r="AP375" s="1009"/>
      <c r="AQ375" s="1009"/>
      <c r="AR375" s="1009"/>
      <c r="AS375" s="1009"/>
      <c r="AT375" s="1009"/>
      <c r="AU375" s="1009"/>
      <c r="AV375" s="1009"/>
      <c r="AW375" s="1009"/>
      <c r="AX375" s="1009"/>
      <c r="AY375" s="1009"/>
      <c r="AZ375" s="1009"/>
      <c r="BA375" s="1009"/>
      <c r="BB375" s="1009"/>
      <c r="BC375" s="1009"/>
      <c r="BD375" s="1009"/>
      <c r="BE375" s="1009"/>
      <c r="BF375" s="1009"/>
      <c r="BG375" s="1009"/>
      <c r="BH375" s="1009"/>
      <c r="BI375" s="1009"/>
      <c r="BJ375" s="1009"/>
      <c r="BK375" s="1009"/>
      <c r="BL375" s="1009"/>
      <c r="BM375" s="1009"/>
      <c r="BN375" s="1009"/>
      <c r="BO375" s="1009"/>
      <c r="BP375" s="1009"/>
      <c r="BQ375" s="1009"/>
      <c r="BR375" s="1009"/>
      <c r="BS375" s="1009"/>
      <c r="BT375" s="1009"/>
      <c r="BU375" s="1009"/>
      <c r="BV375" s="1009"/>
      <c r="BW375" s="1009"/>
      <c r="BX375" s="1009"/>
      <c r="BY375" s="1009"/>
      <c r="BZ375" s="1009"/>
      <c r="CA375" s="1009"/>
      <c r="CB375" s="1009"/>
      <c r="CC375" s="1009"/>
      <c r="CD375" s="1009"/>
      <c r="CE375" s="1009"/>
      <c r="CF375" s="1009"/>
      <c r="CG375" s="1009"/>
      <c r="CH375" s="1009"/>
      <c r="CI375" s="1009"/>
      <c r="CJ375" s="1009"/>
      <c r="CK375" s="1009"/>
      <c r="CL375" s="1009"/>
    </row>
    <row r="376" spans="1:90" s="959" customFormat="1">
      <c r="A376" s="928"/>
      <c r="D376" s="1025"/>
      <c r="E376" s="1025"/>
      <c r="F376" s="1025"/>
      <c r="G376" s="1025"/>
      <c r="P376" s="1009"/>
      <c r="Q376" s="1009"/>
      <c r="R376" s="1009"/>
      <c r="S376" s="1009"/>
      <c r="T376" s="1009"/>
      <c r="U376" s="1009"/>
      <c r="V376" s="1009"/>
      <c r="W376" s="1009"/>
      <c r="X376" s="1009"/>
      <c r="Y376" s="1009"/>
      <c r="Z376" s="1009"/>
      <c r="AA376" s="1009"/>
      <c r="AB376" s="1009"/>
      <c r="AC376" s="1009"/>
      <c r="AD376" s="1009"/>
      <c r="AE376" s="1009"/>
      <c r="AF376" s="1009"/>
      <c r="AG376" s="1009"/>
      <c r="AH376" s="1009"/>
      <c r="AI376" s="1009"/>
      <c r="AJ376" s="1009"/>
      <c r="AK376" s="1009"/>
      <c r="AL376" s="1009"/>
      <c r="AM376" s="1009"/>
      <c r="AN376" s="1009"/>
      <c r="AO376" s="1009"/>
      <c r="AP376" s="1009"/>
      <c r="AQ376" s="1009"/>
      <c r="AR376" s="1009"/>
      <c r="AS376" s="1009"/>
      <c r="AT376" s="1009"/>
      <c r="AU376" s="1009"/>
      <c r="AV376" s="1009"/>
      <c r="AW376" s="1009"/>
      <c r="AX376" s="1009"/>
      <c r="AY376" s="1009"/>
      <c r="AZ376" s="1009"/>
      <c r="BA376" s="1009"/>
      <c r="BB376" s="1009"/>
      <c r="BC376" s="1009"/>
      <c r="BD376" s="1009"/>
      <c r="BE376" s="1009"/>
      <c r="BF376" s="1009"/>
      <c r="BG376" s="1009"/>
      <c r="BH376" s="1009"/>
      <c r="BI376" s="1009"/>
      <c r="BJ376" s="1009"/>
      <c r="BK376" s="1009"/>
      <c r="BL376" s="1009"/>
      <c r="BM376" s="1009"/>
      <c r="BN376" s="1009"/>
      <c r="BO376" s="1009"/>
      <c r="BP376" s="1009"/>
      <c r="BQ376" s="1009"/>
      <c r="BR376" s="1009"/>
      <c r="BS376" s="1009"/>
      <c r="BT376" s="1009"/>
      <c r="BU376" s="1009"/>
      <c r="BV376" s="1009"/>
      <c r="BW376" s="1009"/>
      <c r="BX376" s="1009"/>
      <c r="BY376" s="1009"/>
      <c r="BZ376" s="1009"/>
      <c r="CA376" s="1009"/>
      <c r="CB376" s="1009"/>
      <c r="CC376" s="1009"/>
      <c r="CD376" s="1009"/>
      <c r="CE376" s="1009"/>
      <c r="CF376" s="1009"/>
      <c r="CG376" s="1009"/>
      <c r="CH376" s="1009"/>
      <c r="CI376" s="1009"/>
      <c r="CJ376" s="1009"/>
      <c r="CK376" s="1009"/>
      <c r="CL376" s="1009"/>
    </row>
    <row r="377" spans="1:90" s="959" customFormat="1">
      <c r="A377" s="928"/>
      <c r="D377" s="1025"/>
      <c r="E377" s="1025"/>
      <c r="F377" s="1025"/>
      <c r="G377" s="1025"/>
      <c r="P377" s="1009"/>
      <c r="Q377" s="1009"/>
      <c r="R377" s="1009"/>
      <c r="S377" s="1009"/>
      <c r="T377" s="1009"/>
      <c r="U377" s="1009"/>
      <c r="V377" s="1009"/>
      <c r="W377" s="1009"/>
      <c r="X377" s="1009"/>
      <c r="Y377" s="1009"/>
      <c r="Z377" s="1009"/>
      <c r="AA377" s="1009"/>
      <c r="AB377" s="1009"/>
      <c r="AC377" s="1009"/>
      <c r="AD377" s="1009"/>
      <c r="AE377" s="1009"/>
      <c r="AF377" s="1009"/>
      <c r="AG377" s="1009"/>
      <c r="AH377" s="1009"/>
      <c r="AI377" s="1009"/>
      <c r="AJ377" s="1009"/>
      <c r="AK377" s="1009"/>
      <c r="AL377" s="1009"/>
      <c r="AM377" s="1009"/>
      <c r="AN377" s="1009"/>
      <c r="AO377" s="1009"/>
      <c r="AP377" s="1009"/>
      <c r="AQ377" s="1009"/>
      <c r="AR377" s="1009"/>
      <c r="AS377" s="1009"/>
      <c r="AT377" s="1009"/>
      <c r="AU377" s="1009"/>
      <c r="AV377" s="1009"/>
      <c r="AW377" s="1009"/>
      <c r="AX377" s="1009"/>
      <c r="AY377" s="1009"/>
      <c r="AZ377" s="1009"/>
      <c r="BA377" s="1009"/>
      <c r="BB377" s="1009"/>
      <c r="BC377" s="1009"/>
      <c r="BD377" s="1009"/>
      <c r="BE377" s="1009"/>
      <c r="BF377" s="1009"/>
      <c r="BG377" s="1009"/>
      <c r="BH377" s="1009"/>
      <c r="BI377" s="1009"/>
      <c r="BJ377" s="1009"/>
      <c r="BK377" s="1009"/>
      <c r="BL377" s="1009"/>
      <c r="BM377" s="1009"/>
      <c r="BN377" s="1009"/>
      <c r="BO377" s="1009"/>
      <c r="BP377" s="1009"/>
      <c r="BQ377" s="1009"/>
      <c r="BR377" s="1009"/>
      <c r="BS377" s="1009"/>
      <c r="BT377" s="1009"/>
      <c r="BU377" s="1009"/>
      <c r="BV377" s="1009"/>
      <c r="BW377" s="1009"/>
      <c r="BX377" s="1009"/>
      <c r="BY377" s="1009"/>
      <c r="BZ377" s="1009"/>
      <c r="CA377" s="1009"/>
      <c r="CB377" s="1009"/>
      <c r="CC377" s="1009"/>
      <c r="CD377" s="1009"/>
      <c r="CE377" s="1009"/>
      <c r="CF377" s="1009"/>
      <c r="CG377" s="1009"/>
      <c r="CH377" s="1009"/>
      <c r="CI377" s="1009"/>
      <c r="CJ377" s="1009"/>
      <c r="CK377" s="1009"/>
      <c r="CL377" s="1009"/>
    </row>
    <row r="378" spans="1:90" s="959" customFormat="1">
      <c r="A378" s="928"/>
      <c r="D378" s="1025"/>
      <c r="E378" s="1025"/>
      <c r="F378" s="1025"/>
      <c r="G378" s="1025"/>
      <c r="P378" s="1009"/>
      <c r="Q378" s="1009"/>
      <c r="R378" s="1009"/>
      <c r="S378" s="1009"/>
      <c r="T378" s="1009"/>
      <c r="U378" s="1009"/>
      <c r="V378" s="1009"/>
      <c r="W378" s="1009"/>
      <c r="X378" s="1009"/>
      <c r="Y378" s="1009"/>
      <c r="Z378" s="1009"/>
      <c r="AA378" s="1009"/>
      <c r="AB378" s="1009"/>
      <c r="AC378" s="1009"/>
      <c r="AD378" s="1009"/>
      <c r="AE378" s="1009"/>
      <c r="AF378" s="1009"/>
      <c r="AG378" s="1009"/>
      <c r="AH378" s="1009"/>
      <c r="AI378" s="1009"/>
      <c r="AJ378" s="1009"/>
      <c r="AK378" s="1009"/>
      <c r="AL378" s="1009"/>
      <c r="AM378" s="1009"/>
      <c r="AN378" s="1009"/>
      <c r="AO378" s="1009"/>
      <c r="AP378" s="1009"/>
      <c r="AQ378" s="1009"/>
      <c r="AR378" s="1009"/>
      <c r="AS378" s="1009"/>
      <c r="AT378" s="1009"/>
      <c r="AU378" s="1009"/>
      <c r="AV378" s="1009"/>
      <c r="AW378" s="1009"/>
      <c r="AX378" s="1009"/>
      <c r="AY378" s="1009"/>
      <c r="AZ378" s="1009"/>
      <c r="BA378" s="1009"/>
      <c r="BB378" s="1009"/>
      <c r="BC378" s="1009"/>
      <c r="BD378" s="1009"/>
      <c r="BE378" s="1009"/>
      <c r="BF378" s="1009"/>
      <c r="BG378" s="1009"/>
      <c r="BH378" s="1009"/>
      <c r="BI378" s="1009"/>
      <c r="BJ378" s="1009"/>
      <c r="BK378" s="1009"/>
      <c r="BL378" s="1009"/>
      <c r="BM378" s="1009"/>
      <c r="BN378" s="1009"/>
      <c r="BO378" s="1009"/>
      <c r="BP378" s="1009"/>
      <c r="BQ378" s="1009"/>
      <c r="BR378" s="1009"/>
      <c r="BS378" s="1009"/>
      <c r="BT378" s="1009"/>
      <c r="BU378" s="1009"/>
      <c r="BV378" s="1009"/>
      <c r="BW378" s="1009"/>
      <c r="BX378" s="1009"/>
      <c r="BY378" s="1009"/>
      <c r="BZ378" s="1009"/>
      <c r="CA378" s="1009"/>
      <c r="CB378" s="1009"/>
      <c r="CC378" s="1009"/>
      <c r="CD378" s="1009"/>
      <c r="CE378" s="1009"/>
      <c r="CF378" s="1009"/>
      <c r="CG378" s="1009"/>
      <c r="CH378" s="1009"/>
      <c r="CI378" s="1009"/>
      <c r="CJ378" s="1009"/>
      <c r="CK378" s="1009"/>
      <c r="CL378" s="1009"/>
    </row>
    <row r="379" spans="1:90" s="959" customFormat="1">
      <c r="A379" s="928"/>
      <c r="D379" s="1025"/>
      <c r="E379" s="1025"/>
      <c r="F379" s="1025"/>
      <c r="G379" s="1025"/>
      <c r="P379" s="1009"/>
      <c r="Q379" s="1009"/>
      <c r="R379" s="1009"/>
      <c r="S379" s="1009"/>
      <c r="T379" s="1009"/>
      <c r="U379" s="1009"/>
      <c r="V379" s="1009"/>
      <c r="W379" s="1009"/>
      <c r="X379" s="1009"/>
      <c r="Y379" s="1009"/>
      <c r="Z379" s="1009"/>
      <c r="AA379" s="1009"/>
      <c r="AB379" s="1009"/>
      <c r="AC379" s="1009"/>
      <c r="AD379" s="1009"/>
      <c r="AE379" s="1009"/>
      <c r="AF379" s="1009"/>
      <c r="AG379" s="1009"/>
      <c r="AH379" s="1009"/>
      <c r="AI379" s="1009"/>
      <c r="AJ379" s="1009"/>
      <c r="AK379" s="1009"/>
      <c r="AL379" s="1009"/>
      <c r="AM379" s="1009"/>
      <c r="AN379" s="1009"/>
      <c r="AO379" s="1009"/>
      <c r="AP379" s="1009"/>
      <c r="AQ379" s="1009"/>
      <c r="AR379" s="1009"/>
      <c r="AS379" s="1009"/>
      <c r="AT379" s="1009"/>
      <c r="AU379" s="1009"/>
      <c r="AV379" s="1009"/>
      <c r="AW379" s="1009"/>
      <c r="AX379" s="1009"/>
      <c r="AY379" s="1009"/>
      <c r="AZ379" s="1009"/>
      <c r="BA379" s="1009"/>
      <c r="BB379" s="1009"/>
      <c r="BC379" s="1009"/>
      <c r="BD379" s="1009"/>
      <c r="BE379" s="1009"/>
      <c r="BF379" s="1009"/>
      <c r="BG379" s="1009"/>
      <c r="BH379" s="1009"/>
      <c r="BI379" s="1009"/>
      <c r="BJ379" s="1009"/>
      <c r="BK379" s="1009"/>
      <c r="BL379" s="1009"/>
      <c r="BM379" s="1009"/>
      <c r="BN379" s="1009"/>
      <c r="BO379" s="1009"/>
      <c r="BP379" s="1009"/>
      <c r="BQ379" s="1009"/>
      <c r="BR379" s="1009"/>
      <c r="BS379" s="1009"/>
      <c r="BT379" s="1009"/>
      <c r="BU379" s="1009"/>
      <c r="BV379" s="1009"/>
      <c r="BW379" s="1009"/>
      <c r="BX379" s="1009"/>
      <c r="BY379" s="1009"/>
      <c r="BZ379" s="1009"/>
      <c r="CA379" s="1009"/>
      <c r="CB379" s="1009"/>
      <c r="CC379" s="1009"/>
      <c r="CD379" s="1009"/>
      <c r="CE379" s="1009"/>
      <c r="CF379" s="1009"/>
      <c r="CG379" s="1009"/>
      <c r="CH379" s="1009"/>
      <c r="CI379" s="1009"/>
      <c r="CJ379" s="1009"/>
      <c r="CK379" s="1009"/>
      <c r="CL379" s="1009"/>
    </row>
    <row r="380" spans="1:90" s="959" customFormat="1">
      <c r="A380" s="928"/>
      <c r="D380" s="1025"/>
      <c r="E380" s="1025"/>
      <c r="F380" s="1025"/>
      <c r="G380" s="1025"/>
      <c r="P380" s="1009"/>
      <c r="Q380" s="1009"/>
      <c r="R380" s="1009"/>
      <c r="S380" s="1009"/>
      <c r="T380" s="1009"/>
      <c r="U380" s="1009"/>
      <c r="V380" s="1009"/>
      <c r="W380" s="1009"/>
      <c r="X380" s="1009"/>
      <c r="Y380" s="1009"/>
      <c r="Z380" s="1009"/>
      <c r="AA380" s="1009"/>
      <c r="AB380" s="1009"/>
      <c r="AC380" s="1009"/>
      <c r="AD380" s="1009"/>
      <c r="AE380" s="1009"/>
      <c r="AF380" s="1009"/>
      <c r="AG380" s="1009"/>
      <c r="AH380" s="1009"/>
      <c r="AI380" s="1009"/>
      <c r="AJ380" s="1009"/>
      <c r="AK380" s="1009"/>
      <c r="AL380" s="1009"/>
      <c r="AM380" s="1009"/>
      <c r="AN380" s="1009"/>
      <c r="AO380" s="1009"/>
      <c r="AP380" s="1009"/>
      <c r="AQ380" s="1009"/>
      <c r="AR380" s="1009"/>
      <c r="AS380" s="1009"/>
      <c r="AT380" s="1009"/>
      <c r="AU380" s="1009"/>
      <c r="AV380" s="1009"/>
      <c r="AW380" s="1009"/>
      <c r="AX380" s="1009"/>
      <c r="AY380" s="1009"/>
      <c r="AZ380" s="1009"/>
      <c r="BA380" s="1009"/>
      <c r="BB380" s="1009"/>
      <c r="BC380" s="1009"/>
      <c r="BD380" s="1009"/>
      <c r="BE380" s="1009"/>
      <c r="BF380" s="1009"/>
      <c r="BG380" s="1009"/>
      <c r="BH380" s="1009"/>
      <c r="BI380" s="1009"/>
      <c r="BJ380" s="1009"/>
      <c r="BK380" s="1009"/>
      <c r="BL380" s="1009"/>
      <c r="BM380" s="1009"/>
      <c r="BN380" s="1009"/>
      <c r="BO380" s="1009"/>
      <c r="BP380" s="1009"/>
      <c r="BQ380" s="1009"/>
      <c r="BR380" s="1009"/>
      <c r="BS380" s="1009"/>
      <c r="BT380" s="1009"/>
      <c r="BU380" s="1009"/>
      <c r="BV380" s="1009"/>
      <c r="BW380" s="1009"/>
      <c r="BX380" s="1009"/>
      <c r="BY380" s="1009"/>
      <c r="BZ380" s="1009"/>
      <c r="CA380" s="1009"/>
      <c r="CB380" s="1009"/>
      <c r="CC380" s="1009"/>
      <c r="CD380" s="1009"/>
      <c r="CE380" s="1009"/>
      <c r="CF380" s="1009"/>
      <c r="CG380" s="1009"/>
      <c r="CH380" s="1009"/>
      <c r="CI380" s="1009"/>
      <c r="CJ380" s="1009"/>
      <c r="CK380" s="1009"/>
      <c r="CL380" s="1009"/>
    </row>
    <row r="381" spans="1:90" s="959" customFormat="1">
      <c r="A381" s="928"/>
      <c r="D381" s="1025"/>
      <c r="E381" s="1025"/>
      <c r="F381" s="1025"/>
      <c r="G381" s="1025"/>
      <c r="P381" s="1009"/>
      <c r="Q381" s="1009"/>
      <c r="R381" s="1009"/>
      <c r="S381" s="1009"/>
      <c r="T381" s="1009"/>
      <c r="U381" s="1009"/>
      <c r="V381" s="1009"/>
      <c r="W381" s="1009"/>
      <c r="X381" s="1009"/>
      <c r="Y381" s="1009"/>
      <c r="Z381" s="1009"/>
      <c r="AA381" s="1009"/>
      <c r="AB381" s="1009"/>
      <c r="AC381" s="1009"/>
      <c r="AD381" s="1009"/>
      <c r="AE381" s="1009"/>
      <c r="AF381" s="1009"/>
      <c r="AG381" s="1009"/>
      <c r="AH381" s="1009"/>
      <c r="AI381" s="1009"/>
      <c r="AJ381" s="1009"/>
      <c r="AK381" s="1009"/>
      <c r="AL381" s="1009"/>
      <c r="AM381" s="1009"/>
      <c r="AN381" s="1009"/>
      <c r="AO381" s="1009"/>
      <c r="AP381" s="1009"/>
      <c r="AQ381" s="1009"/>
      <c r="AR381" s="1009"/>
      <c r="AS381" s="1009"/>
      <c r="AT381" s="1009"/>
      <c r="AU381" s="1009"/>
      <c r="AV381" s="1009"/>
      <c r="AW381" s="1009"/>
      <c r="AX381" s="1009"/>
      <c r="AY381" s="1009"/>
      <c r="AZ381" s="1009"/>
      <c r="BA381" s="1009"/>
      <c r="BB381" s="1009"/>
      <c r="BC381" s="1009"/>
      <c r="BD381" s="1009"/>
      <c r="BE381" s="1009"/>
      <c r="BF381" s="1009"/>
      <c r="BG381" s="1009"/>
      <c r="BH381" s="1009"/>
      <c r="BI381" s="1009"/>
      <c r="BJ381" s="1009"/>
      <c r="BK381" s="1009"/>
      <c r="BL381" s="1009"/>
      <c r="BM381" s="1009"/>
      <c r="BN381" s="1009"/>
      <c r="BO381" s="1009"/>
      <c r="BP381" s="1009"/>
      <c r="BQ381" s="1009"/>
      <c r="BR381" s="1009"/>
      <c r="BS381" s="1009"/>
      <c r="BT381" s="1009"/>
      <c r="BU381" s="1009"/>
      <c r="BV381" s="1009"/>
      <c r="BW381" s="1009"/>
      <c r="BX381" s="1009"/>
      <c r="BY381" s="1009"/>
      <c r="BZ381" s="1009"/>
      <c r="CA381" s="1009"/>
      <c r="CB381" s="1009"/>
      <c r="CC381" s="1009"/>
      <c r="CD381" s="1009"/>
      <c r="CE381" s="1009"/>
      <c r="CF381" s="1009"/>
      <c r="CG381" s="1009"/>
      <c r="CH381" s="1009"/>
      <c r="CI381" s="1009"/>
      <c r="CJ381" s="1009"/>
      <c r="CK381" s="1009"/>
      <c r="CL381" s="1009"/>
    </row>
    <row r="382" spans="1:90" s="959" customFormat="1">
      <c r="A382" s="928"/>
      <c r="D382" s="1025"/>
      <c r="E382" s="1025"/>
      <c r="F382" s="1025"/>
      <c r="G382" s="1025"/>
      <c r="P382" s="1009"/>
      <c r="Q382" s="1009"/>
      <c r="R382" s="1009"/>
      <c r="S382" s="1009"/>
      <c r="T382" s="1009"/>
      <c r="U382" s="1009"/>
      <c r="V382" s="1009"/>
      <c r="W382" s="1009"/>
      <c r="X382" s="1009"/>
      <c r="Y382" s="1009"/>
      <c r="Z382" s="1009"/>
      <c r="AA382" s="1009"/>
      <c r="AB382" s="1009"/>
      <c r="AC382" s="1009"/>
      <c r="AD382" s="1009"/>
      <c r="AE382" s="1009"/>
      <c r="AF382" s="1009"/>
      <c r="AG382" s="1009"/>
      <c r="AH382" s="1009"/>
      <c r="AI382" s="1009"/>
      <c r="AJ382" s="1009"/>
      <c r="AK382" s="1009"/>
      <c r="AL382" s="1009"/>
      <c r="AM382" s="1009"/>
      <c r="AN382" s="1009"/>
      <c r="AO382" s="1009"/>
      <c r="AP382" s="1009"/>
      <c r="AQ382" s="1009"/>
      <c r="AR382" s="1009"/>
      <c r="AS382" s="1009"/>
      <c r="AT382" s="1009"/>
      <c r="AU382" s="1009"/>
      <c r="AV382" s="1009"/>
      <c r="AW382" s="1009"/>
      <c r="AX382" s="1009"/>
      <c r="AY382" s="1009"/>
      <c r="AZ382" s="1009"/>
      <c r="BA382" s="1009"/>
      <c r="BB382" s="1009"/>
      <c r="BC382" s="1009"/>
      <c r="BD382" s="1009"/>
      <c r="BE382" s="1009"/>
      <c r="BF382" s="1009"/>
      <c r="BG382" s="1009"/>
      <c r="BH382" s="1009"/>
      <c r="BI382" s="1009"/>
      <c r="BJ382" s="1009"/>
      <c r="BK382" s="1009"/>
      <c r="BL382" s="1009"/>
      <c r="BM382" s="1009"/>
      <c r="BN382" s="1009"/>
      <c r="BO382" s="1009"/>
      <c r="BP382" s="1009"/>
      <c r="BQ382" s="1009"/>
      <c r="BR382" s="1009"/>
      <c r="BS382" s="1009"/>
      <c r="BT382" s="1009"/>
      <c r="BU382" s="1009"/>
      <c r="BV382" s="1009"/>
      <c r="BW382" s="1009"/>
      <c r="BX382" s="1009"/>
      <c r="BY382" s="1009"/>
      <c r="BZ382" s="1009"/>
      <c r="CA382" s="1009"/>
      <c r="CB382" s="1009"/>
      <c r="CC382" s="1009"/>
      <c r="CD382" s="1009"/>
      <c r="CE382" s="1009"/>
      <c r="CF382" s="1009"/>
      <c r="CG382" s="1009"/>
      <c r="CH382" s="1009"/>
      <c r="CI382" s="1009"/>
      <c r="CJ382" s="1009"/>
      <c r="CK382" s="1009"/>
      <c r="CL382" s="1009"/>
    </row>
    <row r="383" spans="1:90" s="959" customFormat="1">
      <c r="A383" s="928"/>
      <c r="D383" s="1025"/>
      <c r="E383" s="1025"/>
      <c r="F383" s="1025"/>
      <c r="G383" s="1025"/>
      <c r="P383" s="1009"/>
      <c r="Q383" s="1009"/>
      <c r="R383" s="1009"/>
      <c r="S383" s="1009"/>
      <c r="T383" s="1009"/>
      <c r="U383" s="1009"/>
      <c r="V383" s="1009"/>
      <c r="W383" s="1009"/>
      <c r="X383" s="1009"/>
      <c r="Y383" s="1009"/>
      <c r="Z383" s="1009"/>
      <c r="AA383" s="1009"/>
      <c r="AB383" s="1009"/>
      <c r="AC383" s="1009"/>
      <c r="AD383" s="1009"/>
      <c r="AE383" s="1009"/>
      <c r="AF383" s="1009"/>
      <c r="AG383" s="1009"/>
      <c r="AH383" s="1009"/>
      <c r="AI383" s="1009"/>
      <c r="AJ383" s="1009"/>
      <c r="AK383" s="1009"/>
      <c r="AL383" s="1009"/>
      <c r="AM383" s="1009"/>
      <c r="AN383" s="1009"/>
      <c r="AO383" s="1009"/>
      <c r="AP383" s="1009"/>
      <c r="AQ383" s="1009"/>
      <c r="AR383" s="1009"/>
      <c r="AS383" s="1009"/>
      <c r="AT383" s="1009"/>
      <c r="AU383" s="1009"/>
      <c r="AV383" s="1009"/>
      <c r="AW383" s="1009"/>
      <c r="AX383" s="1009"/>
      <c r="AY383" s="1009"/>
      <c r="AZ383" s="1009"/>
      <c r="BA383" s="1009"/>
      <c r="BB383" s="1009"/>
      <c r="BC383" s="1009"/>
      <c r="BD383" s="1009"/>
      <c r="BE383" s="1009"/>
      <c r="BF383" s="1009"/>
      <c r="BG383" s="1009"/>
      <c r="BH383" s="1009"/>
      <c r="BI383" s="1009"/>
      <c r="BJ383" s="1009"/>
      <c r="BK383" s="1009"/>
      <c r="BL383" s="1009"/>
      <c r="BM383" s="1009"/>
      <c r="BN383" s="1009"/>
      <c r="BO383" s="1009"/>
      <c r="BP383" s="1009"/>
      <c r="BQ383" s="1009"/>
      <c r="BR383" s="1009"/>
      <c r="BS383" s="1009"/>
      <c r="BT383" s="1009"/>
      <c r="BU383" s="1009"/>
      <c r="BV383" s="1009"/>
      <c r="BW383" s="1009"/>
      <c r="BX383" s="1009"/>
      <c r="BY383" s="1009"/>
      <c r="BZ383" s="1009"/>
      <c r="CA383" s="1009"/>
      <c r="CB383" s="1009"/>
      <c r="CC383" s="1009"/>
      <c r="CD383" s="1009"/>
      <c r="CE383" s="1009"/>
      <c r="CF383" s="1009"/>
      <c r="CG383" s="1009"/>
      <c r="CH383" s="1009"/>
      <c r="CI383" s="1009"/>
      <c r="CJ383" s="1009"/>
      <c r="CK383" s="1009"/>
      <c r="CL383" s="1009"/>
    </row>
    <row r="384" spans="1:90" s="959" customFormat="1">
      <c r="A384" s="928"/>
      <c r="D384" s="1025"/>
      <c r="E384" s="1025"/>
      <c r="F384" s="1025"/>
      <c r="G384" s="1025"/>
      <c r="P384" s="1009"/>
      <c r="Q384" s="1009"/>
      <c r="R384" s="1009"/>
      <c r="S384" s="1009"/>
      <c r="T384" s="1009"/>
      <c r="U384" s="1009"/>
      <c r="V384" s="1009"/>
      <c r="W384" s="1009"/>
      <c r="X384" s="1009"/>
      <c r="Y384" s="1009"/>
      <c r="Z384" s="1009"/>
      <c r="AA384" s="1009"/>
      <c r="AB384" s="1009"/>
      <c r="AC384" s="1009"/>
      <c r="AD384" s="1009"/>
      <c r="AE384" s="1009"/>
      <c r="AF384" s="1009"/>
      <c r="AG384" s="1009"/>
      <c r="AH384" s="1009"/>
      <c r="AI384" s="1009"/>
      <c r="AJ384" s="1009"/>
      <c r="AK384" s="1009"/>
      <c r="AL384" s="1009"/>
      <c r="AM384" s="1009"/>
      <c r="AN384" s="1009"/>
      <c r="AO384" s="1009"/>
      <c r="AP384" s="1009"/>
      <c r="AQ384" s="1009"/>
      <c r="AR384" s="1009"/>
      <c r="AS384" s="1009"/>
      <c r="AT384" s="1009"/>
      <c r="AU384" s="1009"/>
      <c r="AV384" s="1009"/>
      <c r="AW384" s="1009"/>
      <c r="AX384" s="1009"/>
      <c r="AY384" s="1009"/>
      <c r="AZ384" s="1009"/>
      <c r="BA384" s="1009"/>
      <c r="BB384" s="1009"/>
      <c r="BC384" s="1009"/>
      <c r="BD384" s="1009"/>
      <c r="BE384" s="1009"/>
      <c r="BF384" s="1009"/>
      <c r="BG384" s="1009"/>
      <c r="BH384" s="1009"/>
      <c r="BI384" s="1009"/>
      <c r="BJ384" s="1009"/>
      <c r="BK384" s="1009"/>
      <c r="BL384" s="1009"/>
      <c r="BM384" s="1009"/>
      <c r="BN384" s="1009"/>
      <c r="BO384" s="1009"/>
      <c r="BP384" s="1009"/>
      <c r="BQ384" s="1009"/>
      <c r="BR384" s="1009"/>
      <c r="BS384" s="1009"/>
      <c r="BT384" s="1009"/>
      <c r="BU384" s="1009"/>
      <c r="BV384" s="1009"/>
      <c r="BW384" s="1009"/>
      <c r="BX384" s="1009"/>
      <c r="BY384" s="1009"/>
      <c r="BZ384" s="1009"/>
      <c r="CA384" s="1009"/>
      <c r="CB384" s="1009"/>
      <c r="CC384" s="1009"/>
      <c r="CD384" s="1009"/>
      <c r="CE384" s="1009"/>
      <c r="CF384" s="1009"/>
      <c r="CG384" s="1009"/>
      <c r="CH384" s="1009"/>
      <c r="CI384" s="1009"/>
      <c r="CJ384" s="1009"/>
      <c r="CK384" s="1009"/>
      <c r="CL384" s="1009"/>
    </row>
    <row r="385" spans="1:90" s="959" customFormat="1">
      <c r="A385" s="928"/>
      <c r="D385" s="1025"/>
      <c r="E385" s="1025"/>
      <c r="F385" s="1025"/>
      <c r="G385" s="1025"/>
      <c r="P385" s="1009"/>
      <c r="Q385" s="1009"/>
      <c r="R385" s="1009"/>
      <c r="S385" s="1009"/>
      <c r="T385" s="1009"/>
      <c r="U385" s="1009"/>
      <c r="V385" s="1009"/>
      <c r="W385" s="1009"/>
      <c r="X385" s="1009"/>
      <c r="Y385" s="1009"/>
      <c r="Z385" s="1009"/>
      <c r="AA385" s="1009"/>
      <c r="AB385" s="1009"/>
      <c r="AC385" s="1009"/>
      <c r="AD385" s="1009"/>
      <c r="AE385" s="1009"/>
      <c r="AF385" s="1009"/>
      <c r="AG385" s="1009"/>
      <c r="AH385" s="1009"/>
      <c r="AI385" s="1009"/>
      <c r="AJ385" s="1009"/>
      <c r="AK385" s="1009"/>
      <c r="AL385" s="1009"/>
      <c r="AM385" s="1009"/>
      <c r="AN385" s="1009"/>
      <c r="AO385" s="1009"/>
      <c r="AP385" s="1009"/>
      <c r="AQ385" s="1009"/>
      <c r="AR385" s="1009"/>
      <c r="AS385" s="1009"/>
      <c r="AT385" s="1009"/>
      <c r="AU385" s="1009"/>
      <c r="AV385" s="1009"/>
      <c r="AW385" s="1009"/>
      <c r="AX385" s="1009"/>
      <c r="AY385" s="1009"/>
      <c r="AZ385" s="1009"/>
      <c r="BA385" s="1009"/>
      <c r="BB385" s="1009"/>
      <c r="BC385" s="1009"/>
      <c r="BD385" s="1009"/>
      <c r="BE385" s="1009"/>
      <c r="BF385" s="1009"/>
      <c r="BG385" s="1009"/>
      <c r="BH385" s="1009"/>
      <c r="BI385" s="1009"/>
      <c r="BJ385" s="1009"/>
      <c r="BK385" s="1009"/>
      <c r="BL385" s="1009"/>
      <c r="BM385" s="1009"/>
      <c r="BN385" s="1009"/>
      <c r="BO385" s="1009"/>
      <c r="BP385" s="1009"/>
      <c r="BQ385" s="1009"/>
      <c r="BR385" s="1009"/>
      <c r="BS385" s="1009"/>
      <c r="BT385" s="1009"/>
      <c r="BU385" s="1009"/>
      <c r="BV385" s="1009"/>
      <c r="BW385" s="1009"/>
      <c r="BX385" s="1009"/>
      <c r="BY385" s="1009"/>
      <c r="BZ385" s="1009"/>
      <c r="CA385" s="1009"/>
      <c r="CB385" s="1009"/>
      <c r="CC385" s="1009"/>
      <c r="CD385" s="1009"/>
      <c r="CE385" s="1009"/>
      <c r="CF385" s="1009"/>
      <c r="CG385" s="1009"/>
      <c r="CH385" s="1009"/>
      <c r="CI385" s="1009"/>
      <c r="CJ385" s="1009"/>
      <c r="CK385" s="1009"/>
      <c r="CL385" s="1009"/>
    </row>
    <row r="386" spans="1:90" s="959" customFormat="1">
      <c r="A386" s="928"/>
      <c r="D386" s="1025"/>
      <c r="E386" s="1025"/>
      <c r="F386" s="1025"/>
      <c r="G386" s="1025"/>
      <c r="P386" s="1009"/>
      <c r="Q386" s="1009"/>
      <c r="R386" s="1009"/>
      <c r="S386" s="1009"/>
      <c r="T386" s="1009"/>
      <c r="U386" s="1009"/>
      <c r="V386" s="1009"/>
      <c r="W386" s="1009"/>
      <c r="X386" s="1009"/>
      <c r="Y386" s="1009"/>
      <c r="Z386" s="1009"/>
      <c r="AA386" s="1009"/>
      <c r="AB386" s="1009"/>
      <c r="AC386" s="1009"/>
      <c r="AD386" s="1009"/>
      <c r="AE386" s="1009"/>
      <c r="AF386" s="1009"/>
      <c r="AG386" s="1009"/>
      <c r="AH386" s="1009"/>
      <c r="AI386" s="1009"/>
      <c r="AJ386" s="1009"/>
      <c r="AK386" s="1009"/>
      <c r="AL386" s="1009"/>
      <c r="AM386" s="1009"/>
      <c r="AN386" s="1009"/>
      <c r="AO386" s="1009"/>
      <c r="AP386" s="1009"/>
      <c r="AQ386" s="1009"/>
      <c r="AR386" s="1009"/>
      <c r="AS386" s="1009"/>
      <c r="AT386" s="1009"/>
      <c r="AU386" s="1009"/>
      <c r="AV386" s="1009"/>
      <c r="AW386" s="1009"/>
      <c r="AX386" s="1009"/>
      <c r="AY386" s="1009"/>
      <c r="AZ386" s="1009"/>
      <c r="BA386" s="1009"/>
      <c r="BB386" s="1009"/>
      <c r="BC386" s="1009"/>
      <c r="BD386" s="1009"/>
      <c r="BE386" s="1009"/>
      <c r="BF386" s="1009"/>
      <c r="BG386" s="1009"/>
      <c r="BH386" s="1009"/>
      <c r="BI386" s="1009"/>
      <c r="BJ386" s="1009"/>
      <c r="BK386" s="1009"/>
      <c r="BL386" s="1009"/>
      <c r="BM386" s="1009"/>
      <c r="BN386" s="1009"/>
      <c r="BO386" s="1009"/>
      <c r="BP386" s="1009"/>
      <c r="BQ386" s="1009"/>
      <c r="BR386" s="1009"/>
      <c r="BS386" s="1009"/>
      <c r="BT386" s="1009"/>
      <c r="BU386" s="1009"/>
      <c r="BV386" s="1009"/>
      <c r="BW386" s="1009"/>
      <c r="BX386" s="1009"/>
      <c r="BY386" s="1009"/>
      <c r="BZ386" s="1009"/>
      <c r="CA386" s="1009"/>
      <c r="CB386" s="1009"/>
      <c r="CC386" s="1009"/>
      <c r="CD386" s="1009"/>
      <c r="CE386" s="1009"/>
      <c r="CF386" s="1009"/>
      <c r="CG386" s="1009"/>
      <c r="CH386" s="1009"/>
      <c r="CI386" s="1009"/>
      <c r="CJ386" s="1009"/>
      <c r="CK386" s="1009"/>
      <c r="CL386" s="1009"/>
    </row>
    <row r="387" spans="1:90" s="959" customFormat="1">
      <c r="A387" s="928"/>
      <c r="D387" s="1025"/>
      <c r="E387" s="1025"/>
      <c r="F387" s="1025"/>
      <c r="G387" s="1025"/>
      <c r="P387" s="1009"/>
      <c r="Q387" s="1009"/>
      <c r="R387" s="1009"/>
      <c r="S387" s="1009"/>
      <c r="T387" s="1009"/>
      <c r="U387" s="1009"/>
      <c r="V387" s="1009"/>
      <c r="W387" s="1009"/>
      <c r="X387" s="1009"/>
      <c r="Y387" s="1009"/>
      <c r="Z387" s="1009"/>
      <c r="AA387" s="1009"/>
      <c r="AB387" s="1009"/>
      <c r="AC387" s="1009"/>
      <c r="AD387" s="1009"/>
      <c r="AE387" s="1009"/>
      <c r="AF387" s="1009"/>
      <c r="AG387" s="1009"/>
      <c r="AH387" s="1009"/>
      <c r="AI387" s="1009"/>
      <c r="AJ387" s="1009"/>
      <c r="AK387" s="1009"/>
      <c r="AL387" s="1009"/>
      <c r="AM387" s="1009"/>
      <c r="AN387" s="1009"/>
      <c r="AO387" s="1009"/>
      <c r="AP387" s="1009"/>
      <c r="AQ387" s="1009"/>
      <c r="AR387" s="1009"/>
      <c r="AS387" s="1009"/>
      <c r="AT387" s="1009"/>
      <c r="AU387" s="1009"/>
      <c r="AV387" s="1009"/>
      <c r="AW387" s="1009"/>
      <c r="AX387" s="1009"/>
      <c r="AY387" s="1009"/>
      <c r="AZ387" s="1009"/>
      <c r="BA387" s="1009"/>
      <c r="BB387" s="1009"/>
      <c r="BC387" s="1009"/>
      <c r="BD387" s="1009"/>
      <c r="BE387" s="1009"/>
      <c r="BF387" s="1009"/>
      <c r="BG387" s="1009"/>
      <c r="BH387" s="1009"/>
      <c r="BI387" s="1009"/>
      <c r="BJ387" s="1009"/>
      <c r="BK387" s="1009"/>
      <c r="BL387" s="1009"/>
      <c r="BM387" s="1009"/>
      <c r="BN387" s="1009"/>
      <c r="BO387" s="1009"/>
      <c r="BP387" s="1009"/>
      <c r="BQ387" s="1009"/>
      <c r="BR387" s="1009"/>
      <c r="BS387" s="1009"/>
      <c r="BT387" s="1009"/>
      <c r="BU387" s="1009"/>
      <c r="BV387" s="1009"/>
      <c r="BW387" s="1009"/>
      <c r="BX387" s="1009"/>
      <c r="BY387" s="1009"/>
      <c r="BZ387" s="1009"/>
      <c r="CA387" s="1009"/>
      <c r="CB387" s="1009"/>
      <c r="CC387" s="1009"/>
      <c r="CD387" s="1009"/>
      <c r="CE387" s="1009"/>
      <c r="CF387" s="1009"/>
      <c r="CG387" s="1009"/>
      <c r="CH387" s="1009"/>
      <c r="CI387" s="1009"/>
      <c r="CJ387" s="1009"/>
      <c r="CK387" s="1009"/>
      <c r="CL387" s="1009"/>
    </row>
    <row r="388" spans="1:90" s="959" customFormat="1">
      <c r="A388" s="928"/>
      <c r="D388" s="1025"/>
      <c r="E388" s="1025"/>
      <c r="F388" s="1025"/>
      <c r="G388" s="1025"/>
      <c r="P388" s="1009"/>
      <c r="Q388" s="1009"/>
      <c r="R388" s="1009"/>
      <c r="S388" s="1009"/>
      <c r="T388" s="1009"/>
      <c r="U388" s="1009"/>
      <c r="V388" s="1009"/>
      <c r="W388" s="1009"/>
      <c r="X388" s="1009"/>
      <c r="Y388" s="1009"/>
      <c r="Z388" s="1009"/>
      <c r="AA388" s="1009"/>
      <c r="AB388" s="1009"/>
      <c r="AC388" s="1009"/>
      <c r="AD388" s="1009"/>
      <c r="AE388" s="1009"/>
      <c r="AF388" s="1009"/>
      <c r="AG388" s="1009"/>
      <c r="AH388" s="1009"/>
      <c r="AI388" s="1009"/>
      <c r="AJ388" s="1009"/>
      <c r="AK388" s="1009"/>
      <c r="AL388" s="1009"/>
      <c r="AM388" s="1009"/>
      <c r="AN388" s="1009"/>
      <c r="AO388" s="1009"/>
      <c r="AP388" s="1009"/>
      <c r="AQ388" s="1009"/>
      <c r="AR388" s="1009"/>
      <c r="AS388" s="1009"/>
      <c r="AT388" s="1009"/>
      <c r="AU388" s="1009"/>
      <c r="AV388" s="1009"/>
      <c r="AW388" s="1009"/>
      <c r="AX388" s="1009"/>
      <c r="AY388" s="1009"/>
      <c r="AZ388" s="1009"/>
      <c r="BA388" s="1009"/>
      <c r="BB388" s="1009"/>
      <c r="BC388" s="1009"/>
      <c r="BD388" s="1009"/>
      <c r="BE388" s="1009"/>
      <c r="BF388" s="1009"/>
      <c r="BG388" s="1009"/>
      <c r="BH388" s="1009"/>
      <c r="BI388" s="1009"/>
      <c r="BJ388" s="1009"/>
      <c r="BK388" s="1009"/>
      <c r="BL388" s="1009"/>
      <c r="BM388" s="1009"/>
      <c r="BN388" s="1009"/>
      <c r="BO388" s="1009"/>
      <c r="BP388" s="1009"/>
      <c r="BQ388" s="1009"/>
      <c r="BR388" s="1009"/>
      <c r="BS388" s="1009"/>
      <c r="BT388" s="1009"/>
      <c r="BU388" s="1009"/>
      <c r="BV388" s="1009"/>
      <c r="BW388" s="1009"/>
      <c r="BX388" s="1009"/>
      <c r="BY388" s="1009"/>
      <c r="BZ388" s="1009"/>
      <c r="CA388" s="1009"/>
      <c r="CB388" s="1009"/>
      <c r="CC388" s="1009"/>
      <c r="CD388" s="1009"/>
      <c r="CE388" s="1009"/>
      <c r="CF388" s="1009"/>
      <c r="CG388" s="1009"/>
      <c r="CH388" s="1009"/>
      <c r="CI388" s="1009"/>
      <c r="CJ388" s="1009"/>
      <c r="CK388" s="1009"/>
      <c r="CL388" s="1009"/>
    </row>
    <row r="389" spans="1:90" s="959" customFormat="1">
      <c r="A389" s="928"/>
      <c r="D389" s="1025"/>
      <c r="E389" s="1025"/>
      <c r="F389" s="1025"/>
      <c r="G389" s="1025"/>
      <c r="P389" s="1009"/>
      <c r="Q389" s="1009"/>
      <c r="R389" s="1009"/>
      <c r="S389" s="1009"/>
      <c r="T389" s="1009"/>
      <c r="U389" s="1009"/>
      <c r="V389" s="1009"/>
      <c r="W389" s="1009"/>
      <c r="X389" s="1009"/>
      <c r="Y389" s="1009"/>
      <c r="Z389" s="1009"/>
      <c r="AA389" s="1009"/>
      <c r="AB389" s="1009"/>
      <c r="AC389" s="1009"/>
      <c r="AD389" s="1009"/>
      <c r="AE389" s="1009"/>
      <c r="AF389" s="1009"/>
      <c r="AG389" s="1009"/>
      <c r="AH389" s="1009"/>
      <c r="AI389" s="1009"/>
      <c r="AJ389" s="1009"/>
      <c r="AK389" s="1009"/>
      <c r="AL389" s="1009"/>
      <c r="AM389" s="1009"/>
      <c r="AN389" s="1009"/>
      <c r="AO389" s="1009"/>
      <c r="AP389" s="1009"/>
      <c r="AQ389" s="1009"/>
      <c r="AR389" s="1009"/>
      <c r="AS389" s="1009"/>
      <c r="AT389" s="1009"/>
      <c r="AU389" s="1009"/>
      <c r="AV389" s="1009"/>
      <c r="AW389" s="1009"/>
      <c r="AX389" s="1009"/>
      <c r="AY389" s="1009"/>
      <c r="AZ389" s="1009"/>
      <c r="BA389" s="1009"/>
      <c r="BB389" s="1009"/>
      <c r="BC389" s="1009"/>
      <c r="BD389" s="1009"/>
      <c r="BE389" s="1009"/>
      <c r="BF389" s="1009"/>
      <c r="BG389" s="1009"/>
      <c r="BH389" s="1009"/>
      <c r="BI389" s="1009"/>
      <c r="BJ389" s="1009"/>
      <c r="BK389" s="1009"/>
      <c r="BL389" s="1009"/>
      <c r="BM389" s="1009"/>
      <c r="BN389" s="1009"/>
      <c r="BO389" s="1009"/>
      <c r="BP389" s="1009"/>
      <c r="BQ389" s="1009"/>
      <c r="BR389" s="1009"/>
      <c r="BS389" s="1009"/>
      <c r="BT389" s="1009"/>
      <c r="BU389" s="1009"/>
      <c r="BV389" s="1009"/>
      <c r="BW389" s="1009"/>
      <c r="BX389" s="1009"/>
      <c r="BY389" s="1009"/>
      <c r="BZ389" s="1009"/>
      <c r="CA389" s="1009"/>
      <c r="CB389" s="1009"/>
      <c r="CC389" s="1009"/>
      <c r="CD389" s="1009"/>
      <c r="CE389" s="1009"/>
      <c r="CF389" s="1009"/>
      <c r="CG389" s="1009"/>
      <c r="CH389" s="1009"/>
      <c r="CI389" s="1009"/>
      <c r="CJ389" s="1009"/>
      <c r="CK389" s="1009"/>
      <c r="CL389" s="1009"/>
    </row>
    <row r="390" spans="1:90" s="959" customFormat="1">
      <c r="A390" s="928"/>
      <c r="D390" s="1025"/>
      <c r="E390" s="1025"/>
      <c r="F390" s="1025"/>
      <c r="G390" s="1025"/>
      <c r="P390" s="1009"/>
      <c r="Q390" s="1009"/>
      <c r="R390" s="1009"/>
      <c r="S390" s="1009"/>
      <c r="T390" s="1009"/>
      <c r="U390" s="1009"/>
      <c r="V390" s="1009"/>
      <c r="W390" s="1009"/>
      <c r="X390" s="1009"/>
      <c r="Y390" s="1009"/>
      <c r="Z390" s="1009"/>
      <c r="AA390" s="1009"/>
      <c r="AB390" s="1009"/>
      <c r="AC390" s="1009"/>
      <c r="AD390" s="1009"/>
      <c r="AE390" s="1009"/>
      <c r="AF390" s="1009"/>
      <c r="AG390" s="1009"/>
      <c r="AH390" s="1009"/>
      <c r="AI390" s="1009"/>
      <c r="AJ390" s="1009"/>
      <c r="AK390" s="1009"/>
      <c r="AL390" s="1009"/>
      <c r="AM390" s="1009"/>
      <c r="AN390" s="1009"/>
      <c r="AO390" s="1009"/>
      <c r="AP390" s="1009"/>
      <c r="AQ390" s="1009"/>
      <c r="AR390" s="1009"/>
      <c r="AS390" s="1009"/>
      <c r="AT390" s="1009"/>
      <c r="AU390" s="1009"/>
      <c r="AV390" s="1009"/>
      <c r="AW390" s="1009"/>
      <c r="AX390" s="1009"/>
      <c r="AY390" s="1009"/>
      <c r="AZ390" s="1009"/>
      <c r="BA390" s="1009"/>
      <c r="BB390" s="1009"/>
      <c r="BC390" s="1009"/>
      <c r="BD390" s="1009"/>
      <c r="BE390" s="1009"/>
      <c r="BF390" s="1009"/>
      <c r="BG390" s="1009"/>
      <c r="BH390" s="1009"/>
      <c r="BI390" s="1009"/>
      <c r="BJ390" s="1009"/>
      <c r="BK390" s="1009"/>
      <c r="BL390" s="1009"/>
      <c r="BM390" s="1009"/>
      <c r="BN390" s="1009"/>
      <c r="BO390" s="1009"/>
      <c r="BP390" s="1009"/>
      <c r="BQ390" s="1009"/>
      <c r="BR390" s="1009"/>
      <c r="BS390" s="1009"/>
      <c r="BT390" s="1009"/>
      <c r="BU390" s="1009"/>
      <c r="BV390" s="1009"/>
      <c r="BW390" s="1009"/>
      <c r="BX390" s="1009"/>
      <c r="BY390" s="1009"/>
      <c r="BZ390" s="1009"/>
      <c r="CA390" s="1009"/>
      <c r="CB390" s="1009"/>
      <c r="CC390" s="1009"/>
      <c r="CD390" s="1009"/>
      <c r="CE390" s="1009"/>
      <c r="CF390" s="1009"/>
      <c r="CG390" s="1009"/>
      <c r="CH390" s="1009"/>
      <c r="CI390" s="1009"/>
      <c r="CJ390" s="1009"/>
      <c r="CK390" s="1009"/>
      <c r="CL390" s="1009"/>
    </row>
    <row r="391" spans="1:90" s="959" customFormat="1">
      <c r="A391" s="928"/>
      <c r="D391" s="1025"/>
      <c r="E391" s="1025"/>
      <c r="F391" s="1025"/>
      <c r="G391" s="1025"/>
      <c r="P391" s="1009"/>
      <c r="Q391" s="1009"/>
      <c r="R391" s="1009"/>
      <c r="S391" s="1009"/>
      <c r="T391" s="1009"/>
      <c r="U391" s="1009"/>
      <c r="V391" s="1009"/>
      <c r="W391" s="1009"/>
      <c r="X391" s="1009"/>
      <c r="Y391" s="1009"/>
      <c r="Z391" s="1009"/>
      <c r="AA391" s="1009"/>
      <c r="AB391" s="1009"/>
      <c r="AC391" s="1009"/>
      <c r="AD391" s="1009"/>
      <c r="AE391" s="1009"/>
      <c r="AF391" s="1009"/>
      <c r="AG391" s="1009"/>
      <c r="AH391" s="1009"/>
      <c r="AI391" s="1009"/>
      <c r="AJ391" s="1009"/>
      <c r="AK391" s="1009"/>
      <c r="AL391" s="1009"/>
      <c r="AM391" s="1009"/>
      <c r="AN391" s="1009"/>
      <c r="AO391" s="1009"/>
      <c r="AP391" s="1009"/>
      <c r="AQ391" s="1009"/>
      <c r="AR391" s="1009"/>
      <c r="AS391" s="1009"/>
      <c r="AT391" s="1009"/>
      <c r="AU391" s="1009"/>
      <c r="AV391" s="1009"/>
      <c r="AW391" s="1009"/>
      <c r="AX391" s="1009"/>
      <c r="AY391" s="1009"/>
      <c r="AZ391" s="1009"/>
      <c r="BA391" s="1009"/>
      <c r="BB391" s="1009"/>
      <c r="BC391" s="1009"/>
      <c r="BD391" s="1009"/>
      <c r="BE391" s="1009"/>
      <c r="BF391" s="1009"/>
      <c r="BG391" s="1009"/>
      <c r="BH391" s="1009"/>
      <c r="BI391" s="1009"/>
      <c r="BJ391" s="1009"/>
      <c r="BK391" s="1009"/>
      <c r="BL391" s="1009"/>
      <c r="BM391" s="1009"/>
      <c r="BN391" s="1009"/>
      <c r="BO391" s="1009"/>
      <c r="BP391" s="1009"/>
      <c r="BQ391" s="1009"/>
      <c r="BR391" s="1009"/>
      <c r="BS391" s="1009"/>
      <c r="BT391" s="1009"/>
      <c r="BU391" s="1009"/>
      <c r="BV391" s="1009"/>
      <c r="BW391" s="1009"/>
      <c r="BX391" s="1009"/>
      <c r="BY391" s="1009"/>
      <c r="BZ391" s="1009"/>
      <c r="CA391" s="1009"/>
      <c r="CB391" s="1009"/>
      <c r="CC391" s="1009"/>
      <c r="CD391" s="1009"/>
      <c r="CE391" s="1009"/>
      <c r="CF391" s="1009"/>
      <c r="CG391" s="1009"/>
      <c r="CH391" s="1009"/>
      <c r="CI391" s="1009"/>
      <c r="CJ391" s="1009"/>
      <c r="CK391" s="1009"/>
      <c r="CL391" s="1009"/>
    </row>
    <row r="392" spans="1:90" s="959" customFormat="1">
      <c r="A392" s="928"/>
      <c r="D392" s="1025"/>
      <c r="E392" s="1025"/>
      <c r="F392" s="1025"/>
      <c r="G392" s="1025"/>
      <c r="P392" s="1009"/>
      <c r="Q392" s="1009"/>
      <c r="R392" s="1009"/>
      <c r="S392" s="1009"/>
      <c r="T392" s="1009"/>
      <c r="U392" s="1009"/>
      <c r="V392" s="1009"/>
      <c r="W392" s="1009"/>
      <c r="X392" s="1009"/>
      <c r="Y392" s="1009"/>
      <c r="Z392" s="1009"/>
      <c r="AA392" s="1009"/>
      <c r="AB392" s="1009"/>
      <c r="AC392" s="1009"/>
      <c r="AD392" s="1009"/>
      <c r="AE392" s="1009"/>
      <c r="AF392" s="1009"/>
      <c r="AG392" s="1009"/>
      <c r="AH392" s="1009"/>
      <c r="AI392" s="1009"/>
      <c r="AJ392" s="1009"/>
      <c r="AK392" s="1009"/>
      <c r="AL392" s="1009"/>
      <c r="AM392" s="1009"/>
      <c r="AN392" s="1009"/>
      <c r="AO392" s="1009"/>
      <c r="AP392" s="1009"/>
      <c r="AQ392" s="1009"/>
      <c r="AR392" s="1009"/>
      <c r="AS392" s="1009"/>
      <c r="AT392" s="1009"/>
      <c r="AU392" s="1009"/>
      <c r="AV392" s="1009"/>
      <c r="AW392" s="1009"/>
      <c r="AX392" s="1009"/>
      <c r="AY392" s="1009"/>
      <c r="AZ392" s="1009"/>
      <c r="BA392" s="1009"/>
      <c r="BB392" s="1009"/>
      <c r="BC392" s="1009"/>
      <c r="BD392" s="1009"/>
      <c r="BE392" s="1009"/>
      <c r="BF392" s="1009"/>
      <c r="BG392" s="1009"/>
      <c r="BH392" s="1009"/>
      <c r="BI392" s="1009"/>
      <c r="BJ392" s="1009"/>
      <c r="BK392" s="1009"/>
      <c r="BL392" s="1009"/>
      <c r="BM392" s="1009"/>
      <c r="BN392" s="1009"/>
      <c r="BO392" s="1009"/>
      <c r="BP392" s="1009"/>
      <c r="BQ392" s="1009"/>
      <c r="BR392" s="1009"/>
      <c r="BS392" s="1009"/>
      <c r="BT392" s="1009"/>
      <c r="BU392" s="1009"/>
      <c r="BV392" s="1009"/>
      <c r="BW392" s="1009"/>
      <c r="BX392" s="1009"/>
      <c r="BY392" s="1009"/>
      <c r="BZ392" s="1009"/>
      <c r="CA392" s="1009"/>
      <c r="CB392" s="1009"/>
      <c r="CC392" s="1009"/>
      <c r="CD392" s="1009"/>
      <c r="CE392" s="1009"/>
      <c r="CF392" s="1009"/>
      <c r="CG392" s="1009"/>
      <c r="CH392" s="1009"/>
      <c r="CI392" s="1009"/>
      <c r="CJ392" s="1009"/>
      <c r="CK392" s="1009"/>
      <c r="CL392" s="1009"/>
    </row>
    <row r="393" spans="1:90" s="959" customFormat="1">
      <c r="A393" s="928"/>
      <c r="D393" s="1025"/>
      <c r="E393" s="1025"/>
      <c r="F393" s="1025"/>
      <c r="G393" s="1025"/>
      <c r="P393" s="1009"/>
      <c r="Q393" s="1009"/>
      <c r="R393" s="1009"/>
      <c r="S393" s="1009"/>
      <c r="T393" s="1009"/>
      <c r="U393" s="1009"/>
      <c r="V393" s="1009"/>
      <c r="W393" s="1009"/>
      <c r="X393" s="1009"/>
      <c r="Y393" s="1009"/>
      <c r="Z393" s="1009"/>
      <c r="AA393" s="1009"/>
      <c r="AB393" s="1009"/>
      <c r="AC393" s="1009"/>
      <c r="AD393" s="1009"/>
      <c r="AE393" s="1009"/>
      <c r="AF393" s="1009"/>
      <c r="AG393" s="1009"/>
      <c r="AH393" s="1009"/>
      <c r="AI393" s="1009"/>
      <c r="AJ393" s="1009"/>
      <c r="AK393" s="1009"/>
      <c r="AL393" s="1009"/>
      <c r="AM393" s="1009"/>
      <c r="AN393" s="1009"/>
      <c r="AO393" s="1009"/>
      <c r="AP393" s="1009"/>
      <c r="AQ393" s="1009"/>
      <c r="AR393" s="1009"/>
      <c r="AS393" s="1009"/>
      <c r="AT393" s="1009"/>
      <c r="AU393" s="1009"/>
      <c r="AV393" s="1009"/>
      <c r="AW393" s="1009"/>
      <c r="AX393" s="1009"/>
      <c r="AY393" s="1009"/>
      <c r="AZ393" s="1009"/>
      <c r="BA393" s="1009"/>
      <c r="BB393" s="1009"/>
      <c r="BC393" s="1009"/>
      <c r="BD393" s="1009"/>
      <c r="BE393" s="1009"/>
      <c r="BF393" s="1009"/>
      <c r="BG393" s="1009"/>
      <c r="BH393" s="1009"/>
      <c r="BI393" s="1009"/>
      <c r="BJ393" s="1009"/>
      <c r="BK393" s="1009"/>
      <c r="BL393" s="1009"/>
      <c r="BM393" s="1009"/>
      <c r="BN393" s="1009"/>
      <c r="BO393" s="1009"/>
      <c r="BP393" s="1009"/>
      <c r="BQ393" s="1009"/>
      <c r="BR393" s="1009"/>
      <c r="BS393" s="1009"/>
      <c r="BT393" s="1009"/>
      <c r="BU393" s="1009"/>
      <c r="BV393" s="1009"/>
      <c r="BW393" s="1009"/>
      <c r="BX393" s="1009"/>
      <c r="BY393" s="1009"/>
      <c r="BZ393" s="1009"/>
      <c r="CA393" s="1009"/>
      <c r="CB393" s="1009"/>
      <c r="CC393" s="1009"/>
      <c r="CD393" s="1009"/>
      <c r="CE393" s="1009"/>
      <c r="CF393" s="1009"/>
      <c r="CG393" s="1009"/>
      <c r="CH393" s="1009"/>
      <c r="CI393" s="1009"/>
      <c r="CJ393" s="1009"/>
      <c r="CK393" s="1009"/>
      <c r="CL393" s="1009"/>
    </row>
    <row r="394" spans="1:90" s="959" customFormat="1">
      <c r="A394" s="928"/>
      <c r="D394" s="1025"/>
      <c r="E394" s="1025"/>
      <c r="F394" s="1025"/>
      <c r="G394" s="1025"/>
      <c r="P394" s="1009"/>
      <c r="Q394" s="1009"/>
      <c r="R394" s="1009"/>
      <c r="S394" s="1009"/>
      <c r="T394" s="1009"/>
      <c r="U394" s="1009"/>
      <c r="V394" s="1009"/>
      <c r="W394" s="1009"/>
      <c r="X394" s="1009"/>
      <c r="Y394" s="1009"/>
      <c r="Z394" s="1009"/>
      <c r="AA394" s="1009"/>
      <c r="AB394" s="1009"/>
      <c r="AC394" s="1009"/>
      <c r="AD394" s="1009"/>
      <c r="AE394" s="1009"/>
      <c r="AF394" s="1009"/>
      <c r="AG394" s="1009"/>
      <c r="AH394" s="1009"/>
      <c r="AI394" s="1009"/>
      <c r="AJ394" s="1009"/>
      <c r="AK394" s="1009"/>
      <c r="AL394" s="1009"/>
      <c r="AM394" s="1009"/>
      <c r="AN394" s="1009"/>
      <c r="AO394" s="1009"/>
      <c r="AP394" s="1009"/>
      <c r="AQ394" s="1009"/>
      <c r="AR394" s="1009"/>
      <c r="AS394" s="1009"/>
      <c r="AT394" s="1009"/>
      <c r="AU394" s="1009"/>
      <c r="AV394" s="1009"/>
      <c r="AW394" s="1009"/>
      <c r="AX394" s="1009"/>
      <c r="AY394" s="1009"/>
      <c r="AZ394" s="1009"/>
      <c r="BA394" s="1009"/>
      <c r="BB394" s="1009"/>
      <c r="BC394" s="1009"/>
      <c r="BD394" s="1009"/>
      <c r="BE394" s="1009"/>
      <c r="BF394" s="1009"/>
      <c r="BG394" s="1009"/>
      <c r="BH394" s="1009"/>
      <c r="BI394" s="1009"/>
      <c r="BJ394" s="1009"/>
      <c r="BK394" s="1009"/>
      <c r="BL394" s="1009"/>
      <c r="BM394" s="1009"/>
      <c r="BN394" s="1009"/>
      <c r="BO394" s="1009"/>
      <c r="BP394" s="1009"/>
      <c r="BQ394" s="1009"/>
      <c r="BR394" s="1009"/>
      <c r="BS394" s="1009"/>
      <c r="BT394" s="1009"/>
      <c r="BU394" s="1009"/>
      <c r="BV394" s="1009"/>
      <c r="BW394" s="1009"/>
      <c r="BX394" s="1009"/>
      <c r="BY394" s="1009"/>
      <c r="BZ394" s="1009"/>
      <c r="CA394" s="1009"/>
      <c r="CB394" s="1009"/>
      <c r="CC394" s="1009"/>
      <c r="CD394" s="1009"/>
      <c r="CE394" s="1009"/>
      <c r="CF394" s="1009"/>
      <c r="CG394" s="1009"/>
      <c r="CH394" s="1009"/>
      <c r="CI394" s="1009"/>
      <c r="CJ394" s="1009"/>
      <c r="CK394" s="1009"/>
      <c r="CL394" s="1009"/>
    </row>
    <row r="395" spans="1:90" s="959" customFormat="1">
      <c r="A395" s="928"/>
      <c r="D395" s="1025"/>
      <c r="E395" s="1025"/>
      <c r="F395" s="1025"/>
      <c r="G395" s="1025"/>
      <c r="P395" s="1009"/>
      <c r="Q395" s="1009"/>
      <c r="R395" s="1009"/>
      <c r="S395" s="1009"/>
      <c r="T395" s="1009"/>
      <c r="U395" s="1009"/>
      <c r="V395" s="1009"/>
      <c r="W395" s="1009"/>
      <c r="X395" s="1009"/>
      <c r="Y395" s="1009"/>
      <c r="Z395" s="1009"/>
      <c r="AA395" s="1009"/>
      <c r="AB395" s="1009"/>
      <c r="AC395" s="1009"/>
      <c r="AD395" s="1009"/>
      <c r="AE395" s="1009"/>
      <c r="AF395" s="1009"/>
      <c r="AG395" s="1009"/>
      <c r="AH395" s="1009"/>
      <c r="AI395" s="1009"/>
      <c r="AJ395" s="1009"/>
      <c r="AK395" s="1009"/>
      <c r="AL395" s="1009"/>
      <c r="AM395" s="1009"/>
      <c r="AN395" s="1009"/>
      <c r="AO395" s="1009"/>
      <c r="AP395" s="1009"/>
      <c r="AQ395" s="1009"/>
      <c r="AR395" s="1009"/>
      <c r="AS395" s="1009"/>
      <c r="AT395" s="1009"/>
      <c r="AU395" s="1009"/>
      <c r="AV395" s="1009"/>
      <c r="AW395" s="1009"/>
      <c r="AX395" s="1009"/>
      <c r="AY395" s="1009"/>
      <c r="AZ395" s="1009"/>
      <c r="BA395" s="1009"/>
      <c r="BB395" s="1009"/>
      <c r="BC395" s="1009"/>
      <c r="BD395" s="1009"/>
      <c r="BE395" s="1009"/>
      <c r="BF395" s="1009"/>
      <c r="BG395" s="1009"/>
      <c r="BH395" s="1009"/>
      <c r="BI395" s="1009"/>
      <c r="BJ395" s="1009"/>
      <c r="BK395" s="1009"/>
      <c r="BL395" s="1009"/>
      <c r="BM395" s="1009"/>
      <c r="BN395" s="1009"/>
      <c r="BO395" s="1009"/>
      <c r="BP395" s="1009"/>
      <c r="BQ395" s="1009"/>
      <c r="BR395" s="1009"/>
      <c r="BS395" s="1009"/>
      <c r="BT395" s="1009"/>
      <c r="BU395" s="1009"/>
      <c r="BV395" s="1009"/>
      <c r="BW395" s="1009"/>
      <c r="BX395" s="1009"/>
      <c r="BY395" s="1009"/>
      <c r="BZ395" s="1009"/>
      <c r="CA395" s="1009"/>
      <c r="CB395" s="1009"/>
      <c r="CC395" s="1009"/>
      <c r="CD395" s="1009"/>
      <c r="CE395" s="1009"/>
      <c r="CF395" s="1009"/>
      <c r="CG395" s="1009"/>
      <c r="CH395" s="1009"/>
      <c r="CI395" s="1009"/>
      <c r="CJ395" s="1009"/>
      <c r="CK395" s="1009"/>
      <c r="CL395" s="1009"/>
    </row>
    <row r="396" spans="1:90" s="959" customFormat="1">
      <c r="A396" s="928"/>
      <c r="D396" s="1025"/>
      <c r="E396" s="1025"/>
      <c r="F396" s="1025"/>
      <c r="G396" s="1025"/>
      <c r="P396" s="1009"/>
      <c r="Q396" s="1009"/>
      <c r="R396" s="1009"/>
      <c r="S396" s="1009"/>
      <c r="T396" s="1009"/>
      <c r="U396" s="1009"/>
      <c r="V396" s="1009"/>
      <c r="W396" s="1009"/>
      <c r="X396" s="1009"/>
      <c r="Y396" s="1009"/>
      <c r="Z396" s="1009"/>
      <c r="AA396" s="1009"/>
      <c r="AB396" s="1009"/>
      <c r="AC396" s="1009"/>
      <c r="AD396" s="1009"/>
      <c r="AE396" s="1009"/>
      <c r="AF396" s="1009"/>
      <c r="AG396" s="1009"/>
      <c r="AH396" s="1009"/>
      <c r="AI396" s="1009"/>
      <c r="AJ396" s="1009"/>
      <c r="AK396" s="1009"/>
      <c r="AL396" s="1009"/>
      <c r="AM396" s="1009"/>
      <c r="AN396" s="1009"/>
      <c r="AO396" s="1009"/>
      <c r="AP396" s="1009"/>
      <c r="AQ396" s="1009"/>
      <c r="AR396" s="1009"/>
      <c r="AS396" s="1009"/>
      <c r="AT396" s="1009"/>
      <c r="AU396" s="1009"/>
      <c r="AV396" s="1009"/>
      <c r="AW396" s="1009"/>
      <c r="AX396" s="1009"/>
      <c r="AY396" s="1009"/>
      <c r="AZ396" s="1009"/>
      <c r="BA396" s="1009"/>
      <c r="BB396" s="1009"/>
      <c r="BC396" s="1009"/>
      <c r="BD396" s="1009"/>
      <c r="BE396" s="1009"/>
      <c r="BF396" s="1009"/>
      <c r="BG396" s="1009"/>
      <c r="BH396" s="1009"/>
      <c r="BI396" s="1009"/>
      <c r="BJ396" s="1009"/>
      <c r="BK396" s="1009"/>
      <c r="BL396" s="1009"/>
      <c r="BM396" s="1009"/>
      <c r="BN396" s="1009"/>
      <c r="BO396" s="1009"/>
      <c r="BP396" s="1009"/>
      <c r="BQ396" s="1009"/>
      <c r="BR396" s="1009"/>
      <c r="BS396" s="1009"/>
      <c r="BT396" s="1009"/>
      <c r="BU396" s="1009"/>
      <c r="BV396" s="1009"/>
      <c r="BW396" s="1009"/>
      <c r="BX396" s="1009"/>
      <c r="BY396" s="1009"/>
      <c r="BZ396" s="1009"/>
      <c r="CA396" s="1009"/>
      <c r="CB396" s="1009"/>
      <c r="CC396" s="1009"/>
      <c r="CD396" s="1009"/>
      <c r="CE396" s="1009"/>
      <c r="CF396" s="1009"/>
      <c r="CG396" s="1009"/>
      <c r="CH396" s="1009"/>
      <c r="CI396" s="1009"/>
      <c r="CJ396" s="1009"/>
      <c r="CK396" s="1009"/>
      <c r="CL396" s="1009"/>
    </row>
    <row r="397" spans="1:90" s="959" customFormat="1">
      <c r="A397" s="928"/>
      <c r="D397" s="1025"/>
      <c r="E397" s="1025"/>
      <c r="F397" s="1025"/>
      <c r="G397" s="1025"/>
      <c r="P397" s="1009"/>
      <c r="Q397" s="1009"/>
      <c r="R397" s="1009"/>
      <c r="S397" s="1009"/>
      <c r="T397" s="1009"/>
      <c r="U397" s="1009"/>
      <c r="V397" s="1009"/>
      <c r="W397" s="1009"/>
      <c r="X397" s="1009"/>
      <c r="Y397" s="1009"/>
      <c r="Z397" s="1009"/>
      <c r="AA397" s="1009"/>
      <c r="AB397" s="1009"/>
      <c r="AC397" s="1009"/>
      <c r="AD397" s="1009"/>
      <c r="AE397" s="1009"/>
      <c r="AF397" s="1009"/>
      <c r="AG397" s="1009"/>
      <c r="AH397" s="1009"/>
      <c r="AI397" s="1009"/>
      <c r="AJ397" s="1009"/>
      <c r="AK397" s="1009"/>
      <c r="AL397" s="1009"/>
      <c r="AM397" s="1009"/>
      <c r="AN397" s="1009"/>
      <c r="AO397" s="1009"/>
      <c r="AP397" s="1009"/>
      <c r="AQ397" s="1009"/>
      <c r="AR397" s="1009"/>
      <c r="AS397" s="1009"/>
      <c r="AT397" s="1009"/>
      <c r="AU397" s="1009"/>
      <c r="AV397" s="1009"/>
      <c r="AW397" s="1009"/>
      <c r="AX397" s="1009"/>
      <c r="AY397" s="1009"/>
      <c r="AZ397" s="1009"/>
      <c r="BA397" s="1009"/>
      <c r="BB397" s="1009"/>
      <c r="BC397" s="1009"/>
      <c r="BD397" s="1009"/>
      <c r="BE397" s="1009"/>
      <c r="BF397" s="1009"/>
      <c r="BG397" s="1009"/>
      <c r="BH397" s="1009"/>
      <c r="BI397" s="1009"/>
      <c r="BJ397" s="1009"/>
      <c r="BK397" s="1009"/>
      <c r="BL397" s="1009"/>
      <c r="BM397" s="1009"/>
      <c r="BN397" s="1009"/>
      <c r="BO397" s="1009"/>
      <c r="BP397" s="1009"/>
      <c r="BQ397" s="1009"/>
      <c r="BR397" s="1009"/>
      <c r="BS397" s="1009"/>
      <c r="BT397" s="1009"/>
      <c r="BU397" s="1009"/>
      <c r="BV397" s="1009"/>
      <c r="BW397" s="1009"/>
      <c r="BX397" s="1009"/>
      <c r="BY397" s="1009"/>
      <c r="BZ397" s="1009"/>
      <c r="CA397" s="1009"/>
      <c r="CB397" s="1009"/>
      <c r="CC397" s="1009"/>
      <c r="CD397" s="1009"/>
      <c r="CE397" s="1009"/>
      <c r="CF397" s="1009"/>
      <c r="CG397" s="1009"/>
      <c r="CH397" s="1009"/>
      <c r="CI397" s="1009"/>
      <c r="CJ397" s="1009"/>
      <c r="CK397" s="1009"/>
      <c r="CL397" s="1009"/>
    </row>
    <row r="398" spans="1:90" s="959" customFormat="1">
      <c r="A398" s="928"/>
      <c r="D398" s="1025"/>
      <c r="E398" s="1025"/>
      <c r="F398" s="1025"/>
      <c r="G398" s="1025"/>
      <c r="P398" s="1009"/>
      <c r="Q398" s="1009"/>
      <c r="R398" s="1009"/>
      <c r="S398" s="1009"/>
      <c r="T398" s="1009"/>
      <c r="U398" s="1009"/>
      <c r="V398" s="1009"/>
      <c r="W398" s="1009"/>
      <c r="X398" s="1009"/>
      <c r="Y398" s="1009"/>
      <c r="Z398" s="1009"/>
      <c r="AA398" s="1009"/>
      <c r="AB398" s="1009"/>
      <c r="AC398" s="1009"/>
      <c r="AD398" s="1009"/>
      <c r="AE398" s="1009"/>
      <c r="AF398" s="1009"/>
      <c r="AG398" s="1009"/>
      <c r="AH398" s="1009"/>
      <c r="AI398" s="1009"/>
      <c r="AJ398" s="1009"/>
      <c r="AK398" s="1009"/>
      <c r="AL398" s="1009"/>
      <c r="AM398" s="1009"/>
      <c r="AN398" s="1009"/>
      <c r="AO398" s="1009"/>
      <c r="AP398" s="1009"/>
      <c r="AQ398" s="1009"/>
      <c r="AR398" s="1009"/>
      <c r="AS398" s="1009"/>
      <c r="AT398" s="1009"/>
      <c r="AU398" s="1009"/>
      <c r="AV398" s="1009"/>
      <c r="AW398" s="1009"/>
      <c r="AX398" s="1009"/>
      <c r="AY398" s="1009"/>
      <c r="AZ398" s="1009"/>
      <c r="BA398" s="1009"/>
      <c r="BB398" s="1009"/>
      <c r="BC398" s="1009"/>
      <c r="BD398" s="1009"/>
      <c r="BE398" s="1009"/>
      <c r="BF398" s="1009"/>
      <c r="BG398" s="1009"/>
      <c r="BH398" s="1009"/>
      <c r="BI398" s="1009"/>
      <c r="BJ398" s="1009"/>
      <c r="BK398" s="1009"/>
      <c r="BL398" s="1009"/>
      <c r="BM398" s="1009"/>
      <c r="BN398" s="1009"/>
      <c r="BO398" s="1009"/>
      <c r="BP398" s="1009"/>
      <c r="BQ398" s="1009"/>
      <c r="BR398" s="1009"/>
      <c r="BS398" s="1009"/>
      <c r="BT398" s="1009"/>
      <c r="BU398" s="1009"/>
      <c r="BV398" s="1009"/>
      <c r="BW398" s="1009"/>
      <c r="BX398" s="1009"/>
      <c r="BY398" s="1009"/>
      <c r="BZ398" s="1009"/>
      <c r="CA398" s="1009"/>
      <c r="CB398" s="1009"/>
      <c r="CC398" s="1009"/>
      <c r="CD398" s="1009"/>
      <c r="CE398" s="1009"/>
      <c r="CF398" s="1009"/>
      <c r="CG398" s="1009"/>
      <c r="CH398" s="1009"/>
      <c r="CI398" s="1009"/>
      <c r="CJ398" s="1009"/>
      <c r="CK398" s="1009"/>
      <c r="CL398" s="1009"/>
    </row>
    <row r="399" spans="1:90" s="959" customFormat="1">
      <c r="A399" s="928"/>
      <c r="D399" s="1025"/>
      <c r="E399" s="1025"/>
      <c r="F399" s="1025"/>
      <c r="G399" s="1025"/>
      <c r="P399" s="1009"/>
      <c r="Q399" s="1009"/>
      <c r="R399" s="1009"/>
      <c r="S399" s="1009"/>
      <c r="T399" s="1009"/>
      <c r="U399" s="1009"/>
      <c r="V399" s="1009"/>
      <c r="W399" s="1009"/>
      <c r="X399" s="1009"/>
      <c r="Y399" s="1009"/>
      <c r="Z399" s="1009"/>
      <c r="AA399" s="1009"/>
      <c r="AB399" s="1009"/>
      <c r="AC399" s="1009"/>
      <c r="AD399" s="1009"/>
      <c r="AE399" s="1009"/>
      <c r="AF399" s="1009"/>
      <c r="AG399" s="1009"/>
      <c r="AH399" s="1009"/>
      <c r="AI399" s="1009"/>
      <c r="AJ399" s="1009"/>
      <c r="AK399" s="1009"/>
      <c r="AL399" s="1009"/>
      <c r="AM399" s="1009"/>
      <c r="AN399" s="1009"/>
      <c r="AO399" s="1009"/>
      <c r="AP399" s="1009"/>
      <c r="AQ399" s="1009"/>
      <c r="AR399" s="1009"/>
      <c r="AS399" s="1009"/>
      <c r="AT399" s="1009"/>
      <c r="AU399" s="1009"/>
      <c r="AV399" s="1009"/>
      <c r="AW399" s="1009"/>
      <c r="AX399" s="1009"/>
      <c r="AY399" s="1009"/>
      <c r="AZ399" s="1009"/>
      <c r="BA399" s="1009"/>
      <c r="BB399" s="1009"/>
      <c r="BC399" s="1009"/>
      <c r="BD399" s="1009"/>
      <c r="BE399" s="1009"/>
      <c r="BF399" s="1009"/>
      <c r="BG399" s="1009"/>
      <c r="BH399" s="1009"/>
      <c r="BI399" s="1009"/>
      <c r="BJ399" s="1009"/>
      <c r="BK399" s="1009"/>
      <c r="BL399" s="1009"/>
      <c r="BM399" s="1009"/>
      <c r="BN399" s="1009"/>
      <c r="BO399" s="1009"/>
      <c r="BP399" s="1009"/>
      <c r="BQ399" s="1009"/>
      <c r="BR399" s="1009"/>
      <c r="BS399" s="1009"/>
      <c r="BT399" s="1009"/>
      <c r="BU399" s="1009"/>
      <c r="BV399" s="1009"/>
      <c r="BW399" s="1009"/>
      <c r="BX399" s="1009"/>
      <c r="BY399" s="1009"/>
      <c r="BZ399" s="1009"/>
      <c r="CA399" s="1009"/>
      <c r="CB399" s="1009"/>
      <c r="CC399" s="1009"/>
      <c r="CD399" s="1009"/>
      <c r="CE399" s="1009"/>
      <c r="CF399" s="1009"/>
      <c r="CG399" s="1009"/>
      <c r="CH399" s="1009"/>
      <c r="CI399" s="1009"/>
      <c r="CJ399" s="1009"/>
      <c r="CK399" s="1009"/>
      <c r="CL399" s="1009"/>
    </row>
    <row r="400" spans="1:90" s="959" customFormat="1">
      <c r="A400" s="928"/>
      <c r="D400" s="1025"/>
      <c r="E400" s="1025"/>
      <c r="F400" s="1025"/>
      <c r="G400" s="1025"/>
      <c r="P400" s="1009"/>
      <c r="Q400" s="1009"/>
      <c r="R400" s="1009"/>
      <c r="S400" s="1009"/>
      <c r="T400" s="1009"/>
      <c r="U400" s="1009"/>
      <c r="V400" s="1009"/>
      <c r="W400" s="1009"/>
      <c r="X400" s="1009"/>
      <c r="Y400" s="1009"/>
      <c r="Z400" s="1009"/>
      <c r="AA400" s="1009"/>
      <c r="AB400" s="1009"/>
      <c r="AC400" s="1009"/>
      <c r="AD400" s="1009"/>
      <c r="AE400" s="1009"/>
      <c r="AF400" s="1009"/>
      <c r="AG400" s="1009"/>
      <c r="AH400" s="1009"/>
      <c r="AI400" s="1009"/>
      <c r="AJ400" s="1009"/>
      <c r="AK400" s="1009"/>
      <c r="AL400" s="1009"/>
      <c r="AM400" s="1009"/>
      <c r="AN400" s="1009"/>
      <c r="AO400" s="1009"/>
      <c r="AP400" s="1009"/>
      <c r="AQ400" s="1009"/>
      <c r="AR400" s="1009"/>
      <c r="AS400" s="1009"/>
      <c r="AT400" s="1009"/>
      <c r="AU400" s="1009"/>
      <c r="AV400" s="1009"/>
      <c r="AW400" s="1009"/>
      <c r="AX400" s="1009"/>
      <c r="AY400" s="1009"/>
      <c r="AZ400" s="1009"/>
      <c r="BA400" s="1009"/>
      <c r="BB400" s="1009"/>
      <c r="BC400" s="1009"/>
      <c r="BD400" s="1009"/>
      <c r="BE400" s="1009"/>
      <c r="BF400" s="1009"/>
      <c r="BG400" s="1009"/>
      <c r="BH400" s="1009"/>
      <c r="BI400" s="1009"/>
      <c r="BJ400" s="1009"/>
      <c r="BK400" s="1009"/>
      <c r="BL400" s="1009"/>
      <c r="BM400" s="1009"/>
      <c r="BN400" s="1009"/>
      <c r="BO400" s="1009"/>
      <c r="BP400" s="1009"/>
      <c r="BQ400" s="1009"/>
      <c r="BR400" s="1009"/>
      <c r="BS400" s="1009"/>
      <c r="BT400" s="1009"/>
      <c r="BU400" s="1009"/>
      <c r="BV400" s="1009"/>
      <c r="BW400" s="1009"/>
      <c r="BX400" s="1009"/>
      <c r="BY400" s="1009"/>
      <c r="BZ400" s="1009"/>
      <c r="CA400" s="1009"/>
      <c r="CB400" s="1009"/>
      <c r="CC400" s="1009"/>
      <c r="CD400" s="1009"/>
      <c r="CE400" s="1009"/>
      <c r="CF400" s="1009"/>
      <c r="CG400" s="1009"/>
      <c r="CH400" s="1009"/>
      <c r="CI400" s="1009"/>
      <c r="CJ400" s="1009"/>
      <c r="CK400" s="1009"/>
      <c r="CL400" s="1009"/>
    </row>
    <row r="401" spans="1:90" s="959" customFormat="1">
      <c r="A401" s="928"/>
      <c r="D401" s="1025"/>
      <c r="E401" s="1025"/>
      <c r="F401" s="1025"/>
      <c r="G401" s="1025"/>
      <c r="P401" s="1009"/>
      <c r="Q401" s="1009"/>
      <c r="R401" s="1009"/>
      <c r="S401" s="1009"/>
      <c r="T401" s="1009"/>
      <c r="U401" s="1009"/>
      <c r="V401" s="1009"/>
      <c r="W401" s="1009"/>
      <c r="X401" s="1009"/>
      <c r="Y401" s="1009"/>
      <c r="Z401" s="1009"/>
      <c r="AA401" s="1009"/>
      <c r="AB401" s="1009"/>
      <c r="AC401" s="1009"/>
      <c r="AD401" s="1009"/>
      <c r="AE401" s="1009"/>
      <c r="AF401" s="1009"/>
      <c r="AG401" s="1009"/>
      <c r="AH401" s="1009"/>
      <c r="AI401" s="1009"/>
      <c r="AJ401" s="1009"/>
      <c r="AK401" s="1009"/>
      <c r="AL401" s="1009"/>
      <c r="AM401" s="1009"/>
      <c r="AN401" s="1009"/>
      <c r="AO401" s="1009"/>
      <c r="AP401" s="1009"/>
      <c r="AQ401" s="1009"/>
      <c r="AR401" s="1009"/>
      <c r="AS401" s="1009"/>
      <c r="AT401" s="1009"/>
      <c r="AU401" s="1009"/>
      <c r="AV401" s="1009"/>
      <c r="AW401" s="1009"/>
      <c r="AX401" s="1009"/>
      <c r="AY401" s="1009"/>
      <c r="AZ401" s="1009"/>
      <c r="BA401" s="1009"/>
      <c r="BB401" s="1009"/>
      <c r="BC401" s="1009"/>
      <c r="BD401" s="1009"/>
      <c r="BE401" s="1009"/>
      <c r="BF401" s="1009"/>
      <c r="BG401" s="1009"/>
      <c r="BH401" s="1009"/>
      <c r="BI401" s="1009"/>
      <c r="BJ401" s="1009"/>
      <c r="BK401" s="1009"/>
      <c r="BL401" s="1009"/>
      <c r="BM401" s="1009"/>
      <c r="BN401" s="1009"/>
      <c r="BO401" s="1009"/>
      <c r="BP401" s="1009"/>
      <c r="BQ401" s="1009"/>
      <c r="BR401" s="1009"/>
      <c r="BS401" s="1009"/>
      <c r="BT401" s="1009"/>
      <c r="BU401" s="1009"/>
      <c r="BV401" s="1009"/>
      <c r="BW401" s="1009"/>
      <c r="BX401" s="1009"/>
      <c r="BY401" s="1009"/>
      <c r="BZ401" s="1009"/>
      <c r="CA401" s="1009"/>
      <c r="CB401" s="1009"/>
      <c r="CC401" s="1009"/>
      <c r="CD401" s="1009"/>
      <c r="CE401" s="1009"/>
      <c r="CF401" s="1009"/>
      <c r="CG401" s="1009"/>
      <c r="CH401" s="1009"/>
      <c r="CI401" s="1009"/>
      <c r="CJ401" s="1009"/>
      <c r="CK401" s="1009"/>
      <c r="CL401" s="1009"/>
    </row>
    <row r="402" spans="1:90" s="959" customFormat="1">
      <c r="A402" s="928"/>
      <c r="D402" s="1025"/>
      <c r="E402" s="1025"/>
      <c r="F402" s="1025"/>
      <c r="G402" s="1025"/>
      <c r="P402" s="1009"/>
      <c r="Q402" s="1009"/>
      <c r="R402" s="1009"/>
      <c r="S402" s="1009"/>
      <c r="T402" s="1009"/>
      <c r="U402" s="1009"/>
      <c r="V402" s="1009"/>
      <c r="W402" s="1009"/>
      <c r="X402" s="1009"/>
      <c r="Y402" s="1009"/>
      <c r="Z402" s="1009"/>
      <c r="AA402" s="1009"/>
      <c r="AB402" s="1009"/>
      <c r="AC402" s="1009"/>
      <c r="AD402" s="1009"/>
      <c r="AE402" s="1009"/>
      <c r="AF402" s="1009"/>
      <c r="AG402" s="1009"/>
      <c r="AH402" s="1009"/>
      <c r="AI402" s="1009"/>
      <c r="AJ402" s="1009"/>
      <c r="AK402" s="1009"/>
      <c r="AL402" s="1009"/>
      <c r="AM402" s="1009"/>
      <c r="AN402" s="1009"/>
      <c r="AO402" s="1009"/>
      <c r="AP402" s="1009"/>
      <c r="AQ402" s="1009"/>
      <c r="AR402" s="1009"/>
      <c r="AS402" s="1009"/>
      <c r="AT402" s="1009"/>
      <c r="AU402" s="1009"/>
      <c r="AV402" s="1009"/>
      <c r="AW402" s="1009"/>
      <c r="AX402" s="1009"/>
      <c r="AY402" s="1009"/>
      <c r="AZ402" s="1009"/>
      <c r="BA402" s="1009"/>
      <c r="BB402" s="1009"/>
      <c r="BC402" s="1009"/>
      <c r="BD402" s="1009"/>
      <c r="BE402" s="1009"/>
      <c r="BF402" s="1009"/>
      <c r="BG402" s="1009"/>
      <c r="BH402" s="1009"/>
      <c r="BI402" s="1009"/>
      <c r="BJ402" s="1009"/>
      <c r="BK402" s="1009"/>
      <c r="BL402" s="1009"/>
      <c r="BM402" s="1009"/>
      <c r="BN402" s="1009"/>
      <c r="BO402" s="1009"/>
      <c r="BP402" s="1009"/>
      <c r="BQ402" s="1009"/>
      <c r="BR402" s="1009"/>
      <c r="BS402" s="1009"/>
      <c r="BT402" s="1009"/>
      <c r="BU402" s="1009"/>
      <c r="BV402" s="1009"/>
      <c r="BW402" s="1009"/>
      <c r="BX402" s="1009"/>
      <c r="BY402" s="1009"/>
      <c r="BZ402" s="1009"/>
      <c r="CA402" s="1009"/>
      <c r="CB402" s="1009"/>
      <c r="CC402" s="1009"/>
      <c r="CD402" s="1009"/>
      <c r="CE402" s="1009"/>
      <c r="CF402" s="1009"/>
      <c r="CG402" s="1009"/>
      <c r="CH402" s="1009"/>
      <c r="CI402" s="1009"/>
      <c r="CJ402" s="1009"/>
      <c r="CK402" s="1009"/>
      <c r="CL402" s="1009"/>
    </row>
    <row r="403" spans="1:90" s="959" customFormat="1">
      <c r="A403" s="928"/>
      <c r="D403" s="1025"/>
      <c r="E403" s="1025"/>
      <c r="F403" s="1025"/>
      <c r="G403" s="1025"/>
      <c r="P403" s="1009"/>
      <c r="Q403" s="1009"/>
      <c r="R403" s="1009"/>
      <c r="S403" s="1009"/>
      <c r="T403" s="1009"/>
      <c r="U403" s="1009"/>
      <c r="V403" s="1009"/>
      <c r="W403" s="1009"/>
      <c r="X403" s="1009"/>
      <c r="Y403" s="1009"/>
      <c r="Z403" s="1009"/>
      <c r="AA403" s="1009"/>
      <c r="AB403" s="1009"/>
      <c r="AC403" s="1009"/>
      <c r="AD403" s="1009"/>
      <c r="AE403" s="1009"/>
      <c r="AF403" s="1009"/>
      <c r="AG403" s="1009"/>
      <c r="AH403" s="1009"/>
      <c r="AI403" s="1009"/>
      <c r="AJ403" s="1009"/>
      <c r="AK403" s="1009"/>
      <c r="AL403" s="1009"/>
      <c r="AM403" s="1009"/>
      <c r="AN403" s="1009"/>
      <c r="AO403" s="1009"/>
      <c r="AP403" s="1009"/>
      <c r="AQ403" s="1009"/>
      <c r="AR403" s="1009"/>
      <c r="AS403" s="1009"/>
      <c r="AT403" s="1009"/>
      <c r="AU403" s="1009"/>
      <c r="AV403" s="1009"/>
      <c r="AW403" s="1009"/>
      <c r="AX403" s="1009"/>
      <c r="AY403" s="1009"/>
      <c r="AZ403" s="1009"/>
      <c r="BA403" s="1009"/>
      <c r="BB403" s="1009"/>
      <c r="BC403" s="1009"/>
      <c r="BD403" s="1009"/>
      <c r="BE403" s="1009"/>
      <c r="BF403" s="1009"/>
      <c r="BG403" s="1009"/>
      <c r="BH403" s="1009"/>
      <c r="BI403" s="1009"/>
      <c r="BJ403" s="1009"/>
      <c r="BK403" s="1009"/>
      <c r="BL403" s="1009"/>
      <c r="BM403" s="1009"/>
      <c r="BN403" s="1009"/>
      <c r="BO403" s="1009"/>
      <c r="BP403" s="1009"/>
      <c r="BQ403" s="1009"/>
      <c r="BR403" s="1009"/>
      <c r="BS403" s="1009"/>
      <c r="BT403" s="1009"/>
      <c r="BU403" s="1009"/>
      <c r="BV403" s="1009"/>
      <c r="BW403" s="1009"/>
      <c r="BX403" s="1009"/>
      <c r="BY403" s="1009"/>
      <c r="BZ403" s="1009"/>
      <c r="CA403" s="1009"/>
      <c r="CB403" s="1009"/>
      <c r="CC403" s="1009"/>
      <c r="CD403" s="1009"/>
      <c r="CE403" s="1009"/>
      <c r="CF403" s="1009"/>
      <c r="CG403" s="1009"/>
      <c r="CH403" s="1009"/>
      <c r="CI403" s="1009"/>
      <c r="CJ403" s="1009"/>
      <c r="CK403" s="1009"/>
      <c r="CL403" s="1009"/>
    </row>
    <row r="404" spans="1:90" s="959" customFormat="1">
      <c r="A404" s="928"/>
      <c r="D404" s="1025"/>
      <c r="E404" s="1025"/>
      <c r="F404" s="1025"/>
      <c r="G404" s="1025"/>
      <c r="P404" s="1009"/>
      <c r="Q404" s="1009"/>
      <c r="R404" s="1009"/>
      <c r="S404" s="1009"/>
      <c r="T404" s="1009"/>
      <c r="U404" s="1009"/>
      <c r="V404" s="1009"/>
      <c r="W404" s="1009"/>
      <c r="X404" s="1009"/>
      <c r="Y404" s="1009"/>
      <c r="Z404" s="1009"/>
      <c r="AA404" s="1009"/>
      <c r="AB404" s="1009"/>
      <c r="AC404" s="1009"/>
      <c r="AD404" s="1009"/>
      <c r="AE404" s="1009"/>
      <c r="AF404" s="1009"/>
      <c r="AG404" s="1009"/>
      <c r="AH404" s="1009"/>
      <c r="AI404" s="1009"/>
      <c r="AJ404" s="1009"/>
      <c r="AK404" s="1009"/>
      <c r="AL404" s="1009"/>
      <c r="AM404" s="1009"/>
      <c r="AN404" s="1009"/>
      <c r="AO404" s="1009"/>
      <c r="AP404" s="1009"/>
      <c r="AQ404" s="1009"/>
      <c r="AR404" s="1009"/>
      <c r="AS404" s="1009"/>
      <c r="AT404" s="1009"/>
      <c r="AU404" s="1009"/>
      <c r="AV404" s="1009"/>
      <c r="AW404" s="1009"/>
      <c r="AX404" s="1009"/>
      <c r="AY404" s="1009"/>
      <c r="AZ404" s="1009"/>
      <c r="BA404" s="1009"/>
      <c r="BB404" s="1009"/>
      <c r="BC404" s="1009"/>
      <c r="BD404" s="1009"/>
      <c r="BE404" s="1009"/>
      <c r="BF404" s="1009"/>
      <c r="BG404" s="1009"/>
      <c r="BH404" s="1009"/>
      <c r="BI404" s="1009"/>
      <c r="BJ404" s="1009"/>
      <c r="BK404" s="1009"/>
      <c r="BL404" s="1009"/>
      <c r="BM404" s="1009"/>
      <c r="BN404" s="1009"/>
      <c r="BO404" s="1009"/>
      <c r="BP404" s="1009"/>
      <c r="BQ404" s="1009"/>
      <c r="BR404" s="1009"/>
      <c r="BS404" s="1009"/>
      <c r="BT404" s="1009"/>
      <c r="BU404" s="1009"/>
      <c r="BV404" s="1009"/>
      <c r="BW404" s="1009"/>
      <c r="BX404" s="1009"/>
      <c r="BY404" s="1009"/>
      <c r="BZ404" s="1009"/>
      <c r="CA404" s="1009"/>
      <c r="CB404" s="1009"/>
      <c r="CC404" s="1009"/>
      <c r="CD404" s="1009"/>
      <c r="CE404" s="1009"/>
      <c r="CF404" s="1009"/>
      <c r="CG404" s="1009"/>
      <c r="CH404" s="1009"/>
      <c r="CI404" s="1009"/>
      <c r="CJ404" s="1009"/>
      <c r="CK404" s="1009"/>
      <c r="CL404" s="1009"/>
    </row>
    <row r="405" spans="1:90" s="959" customFormat="1">
      <c r="A405" s="928"/>
      <c r="D405" s="1025"/>
      <c r="E405" s="1025"/>
      <c r="F405" s="1025"/>
      <c r="G405" s="1025"/>
      <c r="P405" s="1009"/>
      <c r="Q405" s="1009"/>
      <c r="R405" s="1009"/>
      <c r="S405" s="1009"/>
      <c r="T405" s="1009"/>
      <c r="U405" s="1009"/>
      <c r="V405" s="1009"/>
      <c r="W405" s="1009"/>
      <c r="X405" s="1009"/>
      <c r="Y405" s="1009"/>
      <c r="Z405" s="1009"/>
      <c r="AA405" s="1009"/>
      <c r="AB405" s="1009"/>
      <c r="AC405" s="1009"/>
      <c r="AD405" s="1009"/>
      <c r="AE405" s="1009"/>
      <c r="AF405" s="1009"/>
      <c r="AG405" s="1009"/>
      <c r="AH405" s="1009"/>
      <c r="AI405" s="1009"/>
      <c r="AJ405" s="1009"/>
      <c r="AK405" s="1009"/>
      <c r="AL405" s="1009"/>
      <c r="AM405" s="1009"/>
      <c r="AN405" s="1009"/>
      <c r="AO405" s="1009"/>
      <c r="AP405" s="1009"/>
      <c r="AQ405" s="1009"/>
      <c r="AR405" s="1009"/>
      <c r="AS405" s="1009"/>
      <c r="AT405" s="1009"/>
      <c r="AU405" s="1009"/>
      <c r="AV405" s="1009"/>
      <c r="AW405" s="1009"/>
      <c r="AX405" s="1009"/>
      <c r="AY405" s="1009"/>
      <c r="AZ405" s="1009"/>
      <c r="BA405" s="1009"/>
      <c r="BB405" s="1009"/>
      <c r="BC405" s="1009"/>
      <c r="BD405" s="1009"/>
      <c r="BE405" s="1009"/>
      <c r="BF405" s="1009"/>
      <c r="BG405" s="1009"/>
      <c r="BH405" s="1009"/>
      <c r="BI405" s="1009"/>
      <c r="BJ405" s="1009"/>
      <c r="BK405" s="1009"/>
      <c r="BL405" s="1009"/>
      <c r="BM405" s="1009"/>
      <c r="BN405" s="1009"/>
      <c r="BO405" s="1009"/>
      <c r="BP405" s="1009"/>
      <c r="BQ405" s="1009"/>
      <c r="BR405" s="1009"/>
      <c r="BS405" s="1009"/>
      <c r="BT405" s="1009"/>
      <c r="BU405" s="1009"/>
      <c r="BV405" s="1009"/>
      <c r="BW405" s="1009"/>
      <c r="BX405" s="1009"/>
      <c r="BY405" s="1009"/>
      <c r="BZ405" s="1009"/>
      <c r="CA405" s="1009"/>
      <c r="CB405" s="1009"/>
      <c r="CC405" s="1009"/>
      <c r="CD405" s="1009"/>
      <c r="CE405" s="1009"/>
      <c r="CF405" s="1009"/>
      <c r="CG405" s="1009"/>
      <c r="CH405" s="1009"/>
      <c r="CI405" s="1009"/>
      <c r="CJ405" s="1009"/>
      <c r="CK405" s="1009"/>
      <c r="CL405" s="1009"/>
    </row>
    <row r="406" spans="1:90" s="959" customFormat="1">
      <c r="A406" s="928"/>
      <c r="D406" s="1025"/>
      <c r="E406" s="1025"/>
      <c r="F406" s="1025"/>
      <c r="G406" s="1025"/>
      <c r="P406" s="1009"/>
      <c r="Q406" s="1009"/>
      <c r="R406" s="1009"/>
      <c r="S406" s="1009"/>
      <c r="T406" s="1009"/>
      <c r="U406" s="1009"/>
      <c r="V406" s="1009"/>
      <c r="W406" s="1009"/>
      <c r="X406" s="1009"/>
      <c r="Y406" s="1009"/>
      <c r="Z406" s="1009"/>
      <c r="AA406" s="1009"/>
      <c r="AB406" s="1009"/>
      <c r="AC406" s="1009"/>
      <c r="AD406" s="1009"/>
      <c r="AE406" s="1009"/>
      <c r="AF406" s="1009"/>
      <c r="AG406" s="1009"/>
      <c r="AH406" s="1009"/>
      <c r="AI406" s="1009"/>
      <c r="AJ406" s="1009"/>
      <c r="AK406" s="1009"/>
      <c r="AL406" s="1009"/>
      <c r="AM406" s="1009"/>
      <c r="AN406" s="1009"/>
      <c r="AO406" s="1009"/>
      <c r="AP406" s="1009"/>
      <c r="AQ406" s="1009"/>
      <c r="AR406" s="1009"/>
      <c r="AS406" s="1009"/>
      <c r="AT406" s="1009"/>
      <c r="AU406" s="1009"/>
      <c r="AV406" s="1009"/>
      <c r="AW406" s="1009"/>
      <c r="AX406" s="1009"/>
      <c r="AY406" s="1009"/>
      <c r="AZ406" s="1009"/>
      <c r="BA406" s="1009"/>
      <c r="BB406" s="1009"/>
      <c r="BC406" s="1009"/>
      <c r="BD406" s="1009"/>
      <c r="BE406" s="1009"/>
      <c r="BF406" s="1009"/>
      <c r="BG406" s="1009"/>
      <c r="BH406" s="1009"/>
      <c r="BI406" s="1009"/>
      <c r="BJ406" s="1009"/>
      <c r="BK406" s="1009"/>
      <c r="BL406" s="1009"/>
      <c r="BM406" s="1009"/>
      <c r="BN406" s="1009"/>
      <c r="BO406" s="1009"/>
      <c r="BP406" s="1009"/>
      <c r="BQ406" s="1009"/>
      <c r="BR406" s="1009"/>
      <c r="BS406" s="1009"/>
      <c r="BT406" s="1009"/>
      <c r="BU406" s="1009"/>
      <c r="BV406" s="1009"/>
      <c r="BW406" s="1009"/>
      <c r="BX406" s="1009"/>
      <c r="BY406" s="1009"/>
      <c r="BZ406" s="1009"/>
      <c r="CA406" s="1009"/>
      <c r="CB406" s="1009"/>
      <c r="CC406" s="1009"/>
      <c r="CD406" s="1009"/>
      <c r="CE406" s="1009"/>
      <c r="CF406" s="1009"/>
      <c r="CG406" s="1009"/>
      <c r="CH406" s="1009"/>
      <c r="CI406" s="1009"/>
      <c r="CJ406" s="1009"/>
      <c r="CK406" s="1009"/>
      <c r="CL406" s="1009"/>
    </row>
    <row r="407" spans="1:90" s="959" customFormat="1">
      <c r="A407" s="928"/>
      <c r="D407" s="1025"/>
      <c r="E407" s="1025"/>
      <c r="F407" s="1025"/>
      <c r="G407" s="1025"/>
      <c r="P407" s="1009"/>
      <c r="Q407" s="1009"/>
      <c r="R407" s="1009"/>
      <c r="S407" s="1009"/>
      <c r="T407" s="1009"/>
      <c r="U407" s="1009"/>
      <c r="V407" s="1009"/>
      <c r="W407" s="1009"/>
      <c r="X407" s="1009"/>
      <c r="Y407" s="1009"/>
      <c r="Z407" s="1009"/>
      <c r="AA407" s="1009"/>
      <c r="AB407" s="1009"/>
      <c r="AC407" s="1009"/>
      <c r="AD407" s="1009"/>
      <c r="AE407" s="1009"/>
      <c r="AF407" s="1009"/>
      <c r="AG407" s="1009"/>
      <c r="AH407" s="1009"/>
      <c r="AI407" s="1009"/>
      <c r="AJ407" s="1009"/>
      <c r="AK407" s="1009"/>
      <c r="AL407" s="1009"/>
      <c r="AM407" s="1009"/>
      <c r="AN407" s="1009"/>
      <c r="AO407" s="1009"/>
      <c r="AP407" s="1009"/>
      <c r="AQ407" s="1009"/>
      <c r="AR407" s="1009"/>
      <c r="AS407" s="1009"/>
      <c r="AT407" s="1009"/>
      <c r="AU407" s="1009"/>
      <c r="AV407" s="1009"/>
      <c r="AW407" s="1009"/>
      <c r="AX407" s="1009"/>
      <c r="AY407" s="1009"/>
      <c r="AZ407" s="1009"/>
      <c r="BA407" s="1009"/>
      <c r="BB407" s="1009"/>
      <c r="BC407" s="1009"/>
      <c r="BD407" s="1009"/>
      <c r="BE407" s="1009"/>
      <c r="BF407" s="1009"/>
      <c r="BG407" s="1009"/>
      <c r="BH407" s="1009"/>
      <c r="BI407" s="1009"/>
      <c r="BJ407" s="1009"/>
      <c r="BK407" s="1009"/>
      <c r="BL407" s="1009"/>
      <c r="BM407" s="1009"/>
      <c r="BN407" s="1009"/>
      <c r="BO407" s="1009"/>
      <c r="BP407" s="1009"/>
      <c r="BQ407" s="1009"/>
      <c r="BR407" s="1009"/>
      <c r="BS407" s="1009"/>
      <c r="BT407" s="1009"/>
      <c r="BU407" s="1009"/>
      <c r="BV407" s="1009"/>
      <c r="BW407" s="1009"/>
      <c r="BX407" s="1009"/>
      <c r="BY407" s="1009"/>
      <c r="BZ407" s="1009"/>
      <c r="CA407" s="1009"/>
      <c r="CB407" s="1009"/>
      <c r="CC407" s="1009"/>
      <c r="CD407" s="1009"/>
      <c r="CE407" s="1009"/>
      <c r="CF407" s="1009"/>
      <c r="CG407" s="1009"/>
      <c r="CH407" s="1009"/>
      <c r="CI407" s="1009"/>
      <c r="CJ407" s="1009"/>
      <c r="CK407" s="1009"/>
      <c r="CL407" s="1009"/>
    </row>
    <row r="408" spans="1:90" s="959" customFormat="1">
      <c r="A408" s="928"/>
      <c r="D408" s="1025"/>
      <c r="E408" s="1025"/>
      <c r="F408" s="1025"/>
      <c r="G408" s="1025"/>
      <c r="P408" s="1009"/>
      <c r="Q408" s="1009"/>
      <c r="R408" s="1009"/>
      <c r="S408" s="1009"/>
      <c r="T408" s="1009"/>
      <c r="U408" s="1009"/>
      <c r="V408" s="1009"/>
      <c r="W408" s="1009"/>
      <c r="X408" s="1009"/>
      <c r="Y408" s="1009"/>
      <c r="Z408" s="1009"/>
      <c r="AA408" s="1009"/>
      <c r="AB408" s="1009"/>
      <c r="AC408" s="1009"/>
      <c r="AD408" s="1009"/>
      <c r="AE408" s="1009"/>
      <c r="AF408" s="1009"/>
      <c r="AG408" s="1009"/>
      <c r="AH408" s="1009"/>
      <c r="AI408" s="1009"/>
      <c r="AJ408" s="1009"/>
      <c r="AK408" s="1009"/>
      <c r="AL408" s="1009"/>
      <c r="AM408" s="1009"/>
      <c r="AN408" s="1009"/>
      <c r="AO408" s="1009"/>
      <c r="AP408" s="1009"/>
      <c r="AQ408" s="1009"/>
      <c r="AR408" s="1009"/>
      <c r="AS408" s="1009"/>
      <c r="AT408" s="1009"/>
      <c r="AU408" s="1009"/>
      <c r="AV408" s="1009"/>
      <c r="AW408" s="1009"/>
      <c r="AX408" s="1009"/>
      <c r="AY408" s="1009"/>
      <c r="AZ408" s="1009"/>
      <c r="BA408" s="1009"/>
      <c r="BB408" s="1009"/>
      <c r="BC408" s="1009"/>
      <c r="BD408" s="1009"/>
      <c r="BE408" s="1009"/>
      <c r="BF408" s="1009"/>
      <c r="BG408" s="1009"/>
      <c r="BH408" s="1009"/>
      <c r="BI408" s="1009"/>
      <c r="BJ408" s="1009"/>
      <c r="BK408" s="1009"/>
      <c r="BL408" s="1009"/>
      <c r="BM408" s="1009"/>
      <c r="BN408" s="1009"/>
      <c r="BO408" s="1009"/>
      <c r="BP408" s="1009"/>
      <c r="BQ408" s="1009"/>
      <c r="BR408" s="1009"/>
      <c r="BS408" s="1009"/>
      <c r="BT408" s="1009"/>
      <c r="BU408" s="1009"/>
      <c r="BV408" s="1009"/>
      <c r="BW408" s="1009"/>
      <c r="BX408" s="1009"/>
      <c r="BY408" s="1009"/>
      <c r="BZ408" s="1009"/>
      <c r="CA408" s="1009"/>
      <c r="CB408" s="1009"/>
      <c r="CC408" s="1009"/>
      <c r="CD408" s="1009"/>
      <c r="CE408" s="1009"/>
      <c r="CF408" s="1009"/>
      <c r="CG408" s="1009"/>
      <c r="CH408" s="1009"/>
      <c r="CI408" s="1009"/>
      <c r="CJ408" s="1009"/>
      <c r="CK408" s="1009"/>
      <c r="CL408" s="1009"/>
    </row>
    <row r="409" spans="1:90" s="959" customFormat="1">
      <c r="A409" s="928"/>
      <c r="D409" s="1025"/>
      <c r="E409" s="1025"/>
      <c r="F409" s="1025"/>
      <c r="G409" s="1025"/>
      <c r="P409" s="1009"/>
      <c r="Q409" s="1009"/>
      <c r="R409" s="1009"/>
      <c r="S409" s="1009"/>
      <c r="T409" s="1009"/>
      <c r="U409" s="1009"/>
      <c r="V409" s="1009"/>
      <c r="W409" s="1009"/>
      <c r="X409" s="1009"/>
      <c r="Y409" s="1009"/>
      <c r="Z409" s="1009"/>
      <c r="AA409" s="1009"/>
      <c r="AB409" s="1009"/>
      <c r="AC409" s="1009"/>
      <c r="AD409" s="1009"/>
      <c r="AE409" s="1009"/>
      <c r="AF409" s="1009"/>
      <c r="AG409" s="1009"/>
      <c r="AH409" s="1009"/>
      <c r="AI409" s="1009"/>
      <c r="AJ409" s="1009"/>
      <c r="AK409" s="1009"/>
      <c r="AL409" s="1009"/>
      <c r="AM409" s="1009"/>
      <c r="AN409" s="1009"/>
      <c r="AO409" s="1009"/>
      <c r="AP409" s="1009"/>
      <c r="AQ409" s="1009"/>
      <c r="AR409" s="1009"/>
      <c r="AS409" s="1009"/>
      <c r="AT409" s="1009"/>
      <c r="AU409" s="1009"/>
      <c r="AV409" s="1009"/>
      <c r="AW409" s="1009"/>
      <c r="AX409" s="1009"/>
      <c r="AY409" s="1009"/>
      <c r="AZ409" s="1009"/>
      <c r="BA409" s="1009"/>
      <c r="BB409" s="1009"/>
      <c r="BC409" s="1009"/>
      <c r="BD409" s="1009"/>
      <c r="BE409" s="1009"/>
      <c r="BF409" s="1009"/>
      <c r="BG409" s="1009"/>
      <c r="BH409" s="1009"/>
      <c r="BI409" s="1009"/>
      <c r="BJ409" s="1009"/>
      <c r="BK409" s="1009"/>
      <c r="BL409" s="1009"/>
      <c r="BM409" s="1009"/>
      <c r="BN409" s="1009"/>
      <c r="BO409" s="1009"/>
      <c r="BP409" s="1009"/>
      <c r="BQ409" s="1009"/>
      <c r="BR409" s="1009"/>
      <c r="BS409" s="1009"/>
      <c r="BT409" s="1009"/>
      <c r="BU409" s="1009"/>
      <c r="BV409" s="1009"/>
      <c r="BW409" s="1009"/>
      <c r="BX409" s="1009"/>
      <c r="BY409" s="1009"/>
      <c r="BZ409" s="1009"/>
      <c r="CA409" s="1009"/>
      <c r="CB409" s="1009"/>
      <c r="CC409" s="1009"/>
      <c r="CD409" s="1009"/>
      <c r="CE409" s="1009"/>
      <c r="CF409" s="1009"/>
      <c r="CG409" s="1009"/>
      <c r="CH409" s="1009"/>
      <c r="CI409" s="1009"/>
      <c r="CJ409" s="1009"/>
      <c r="CK409" s="1009"/>
      <c r="CL409" s="1009"/>
    </row>
    <row r="410" spans="1:90" s="959" customFormat="1">
      <c r="A410" s="928"/>
      <c r="D410" s="1025"/>
      <c r="E410" s="1025"/>
      <c r="F410" s="1025"/>
      <c r="G410" s="1025"/>
      <c r="P410" s="1009"/>
      <c r="Q410" s="1009"/>
      <c r="R410" s="1009"/>
      <c r="S410" s="1009"/>
      <c r="T410" s="1009"/>
      <c r="U410" s="1009"/>
      <c r="V410" s="1009"/>
      <c r="W410" s="1009"/>
      <c r="X410" s="1009"/>
      <c r="Y410" s="1009"/>
      <c r="Z410" s="1009"/>
      <c r="AA410" s="1009"/>
      <c r="AB410" s="1009"/>
      <c r="AC410" s="1009"/>
      <c r="AD410" s="1009"/>
      <c r="AE410" s="1009"/>
      <c r="AF410" s="1009"/>
      <c r="AG410" s="1009"/>
      <c r="AH410" s="1009"/>
      <c r="AI410" s="1009"/>
      <c r="AJ410" s="1009"/>
      <c r="AK410" s="1009"/>
      <c r="AL410" s="1009"/>
      <c r="AM410" s="1009"/>
      <c r="AN410" s="1009"/>
      <c r="AO410" s="1009"/>
      <c r="AP410" s="1009"/>
      <c r="AQ410" s="1009"/>
      <c r="AR410" s="1009"/>
      <c r="AS410" s="1009"/>
      <c r="AT410" s="1009"/>
      <c r="AU410" s="1009"/>
      <c r="AV410" s="1009"/>
      <c r="AW410" s="1009"/>
      <c r="AX410" s="1009"/>
      <c r="AY410" s="1009"/>
      <c r="AZ410" s="1009"/>
      <c r="BA410" s="1009"/>
      <c r="BB410" s="1009"/>
      <c r="BC410" s="1009"/>
      <c r="BD410" s="1009"/>
      <c r="BE410" s="1009"/>
      <c r="BF410" s="1009"/>
      <c r="BG410" s="1009"/>
      <c r="BH410" s="1009"/>
      <c r="BI410" s="1009"/>
      <c r="BJ410" s="1009"/>
      <c r="BK410" s="1009"/>
      <c r="BL410" s="1009"/>
      <c r="BM410" s="1009"/>
      <c r="BN410" s="1009"/>
      <c r="BO410" s="1009"/>
      <c r="BP410" s="1009"/>
      <c r="BQ410" s="1009"/>
      <c r="BR410" s="1009"/>
      <c r="BS410" s="1009"/>
      <c r="BT410" s="1009"/>
      <c r="BU410" s="1009"/>
      <c r="BV410" s="1009"/>
      <c r="BW410" s="1009"/>
      <c r="BX410" s="1009"/>
      <c r="BY410" s="1009"/>
      <c r="BZ410" s="1009"/>
      <c r="CA410" s="1009"/>
      <c r="CB410" s="1009"/>
      <c r="CC410" s="1009"/>
      <c r="CD410" s="1009"/>
      <c r="CE410" s="1009"/>
      <c r="CF410" s="1009"/>
      <c r="CG410" s="1009"/>
      <c r="CH410" s="1009"/>
      <c r="CI410" s="1009"/>
      <c r="CJ410" s="1009"/>
      <c r="CK410" s="1009"/>
      <c r="CL410" s="1009"/>
    </row>
    <row r="411" spans="1:90" s="959" customFormat="1">
      <c r="A411" s="928"/>
      <c r="D411" s="1025"/>
      <c r="E411" s="1025"/>
      <c r="F411" s="1025"/>
      <c r="G411" s="1025"/>
      <c r="P411" s="1009"/>
      <c r="Q411" s="1009"/>
      <c r="R411" s="1009"/>
      <c r="S411" s="1009"/>
      <c r="T411" s="1009"/>
      <c r="U411" s="1009"/>
      <c r="V411" s="1009"/>
      <c r="W411" s="1009"/>
      <c r="X411" s="1009"/>
      <c r="Y411" s="1009"/>
      <c r="Z411" s="1009"/>
      <c r="AA411" s="1009"/>
      <c r="AB411" s="1009"/>
      <c r="AC411" s="1009"/>
      <c r="AD411" s="1009"/>
      <c r="AE411" s="1009"/>
      <c r="AF411" s="1009"/>
      <c r="AG411" s="1009"/>
      <c r="AH411" s="1009"/>
      <c r="AI411" s="1009"/>
      <c r="AJ411" s="1009"/>
      <c r="AK411" s="1009"/>
      <c r="AL411" s="1009"/>
      <c r="AM411" s="1009"/>
      <c r="AN411" s="1009"/>
      <c r="AO411" s="1009"/>
      <c r="AP411" s="1009"/>
      <c r="AQ411" s="1009"/>
      <c r="AR411" s="1009"/>
      <c r="AS411" s="1009"/>
      <c r="AT411" s="1009"/>
      <c r="AU411" s="1009"/>
      <c r="AV411" s="1009"/>
      <c r="AW411" s="1009"/>
      <c r="AX411" s="1009"/>
      <c r="AY411" s="1009"/>
      <c r="AZ411" s="1009"/>
      <c r="BA411" s="1009"/>
      <c r="BB411" s="1009"/>
      <c r="BC411" s="1009"/>
      <c r="BD411" s="1009"/>
      <c r="BE411" s="1009"/>
      <c r="BF411" s="1009"/>
      <c r="BG411" s="1009"/>
      <c r="BH411" s="1009"/>
      <c r="BI411" s="1009"/>
      <c r="BJ411" s="1009"/>
      <c r="BK411" s="1009"/>
      <c r="BL411" s="1009"/>
      <c r="BM411" s="1009"/>
      <c r="BN411" s="1009"/>
      <c r="BO411" s="1009"/>
      <c r="BP411" s="1009"/>
      <c r="BQ411" s="1009"/>
      <c r="BR411" s="1009"/>
      <c r="BS411" s="1009"/>
      <c r="BT411" s="1009"/>
      <c r="BU411" s="1009"/>
      <c r="BV411" s="1009"/>
      <c r="BW411" s="1009"/>
      <c r="BX411" s="1009"/>
      <c r="BY411" s="1009"/>
      <c r="BZ411" s="1009"/>
      <c r="CA411" s="1009"/>
      <c r="CB411" s="1009"/>
      <c r="CC411" s="1009"/>
      <c r="CD411" s="1009"/>
      <c r="CE411" s="1009"/>
      <c r="CF411" s="1009"/>
      <c r="CG411" s="1009"/>
      <c r="CH411" s="1009"/>
      <c r="CI411" s="1009"/>
      <c r="CJ411" s="1009"/>
      <c r="CK411" s="1009"/>
      <c r="CL411" s="1009"/>
    </row>
    <row r="412" spans="1:90" s="959" customFormat="1">
      <c r="A412" s="928"/>
      <c r="D412" s="1025"/>
      <c r="E412" s="1025"/>
      <c r="F412" s="1025"/>
      <c r="G412" s="1025"/>
      <c r="P412" s="1009"/>
      <c r="Q412" s="1009"/>
      <c r="R412" s="1009"/>
      <c r="S412" s="1009"/>
      <c r="T412" s="1009"/>
      <c r="U412" s="1009"/>
      <c r="V412" s="1009"/>
      <c r="W412" s="1009"/>
      <c r="X412" s="1009"/>
      <c r="Y412" s="1009"/>
      <c r="Z412" s="1009"/>
      <c r="AA412" s="1009"/>
      <c r="AB412" s="1009"/>
      <c r="AC412" s="1009"/>
      <c r="AD412" s="1009"/>
      <c r="AE412" s="1009"/>
      <c r="AF412" s="1009"/>
      <c r="AG412" s="1009"/>
      <c r="AH412" s="1009"/>
      <c r="AI412" s="1009"/>
      <c r="AJ412" s="1009"/>
      <c r="AK412" s="1009"/>
      <c r="AL412" s="1009"/>
      <c r="AM412" s="1009"/>
      <c r="AN412" s="1009"/>
      <c r="AO412" s="1009"/>
      <c r="AP412" s="1009"/>
      <c r="AQ412" s="1009"/>
      <c r="AR412" s="1009"/>
      <c r="AS412" s="1009"/>
      <c r="AT412" s="1009"/>
      <c r="AU412" s="1009"/>
      <c r="AV412" s="1009"/>
      <c r="AW412" s="1009"/>
      <c r="AX412" s="1009"/>
      <c r="AY412" s="1009"/>
      <c r="AZ412" s="1009"/>
      <c r="BA412" s="1009"/>
      <c r="BB412" s="1009"/>
      <c r="BC412" s="1009"/>
      <c r="BD412" s="1009"/>
      <c r="BE412" s="1009"/>
      <c r="BF412" s="1009"/>
      <c r="BG412" s="1009"/>
      <c r="BH412" s="1009"/>
      <c r="BI412" s="1009"/>
      <c r="BJ412" s="1009"/>
      <c r="BK412" s="1009"/>
      <c r="BL412" s="1009"/>
      <c r="BM412" s="1009"/>
      <c r="BN412" s="1009"/>
      <c r="BO412" s="1009"/>
      <c r="BP412" s="1009"/>
      <c r="BQ412" s="1009"/>
      <c r="BR412" s="1009"/>
      <c r="BS412" s="1009"/>
      <c r="BT412" s="1009"/>
      <c r="BU412" s="1009"/>
      <c r="BV412" s="1009"/>
      <c r="BW412" s="1009"/>
      <c r="BX412" s="1009"/>
      <c r="BY412" s="1009"/>
      <c r="BZ412" s="1009"/>
      <c r="CA412" s="1009"/>
      <c r="CB412" s="1009"/>
      <c r="CC412" s="1009"/>
      <c r="CD412" s="1009"/>
      <c r="CE412" s="1009"/>
      <c r="CF412" s="1009"/>
      <c r="CG412" s="1009"/>
      <c r="CH412" s="1009"/>
      <c r="CI412" s="1009"/>
      <c r="CJ412" s="1009"/>
      <c r="CK412" s="1009"/>
      <c r="CL412" s="1009"/>
    </row>
    <row r="413" spans="1:90" s="959" customFormat="1">
      <c r="A413" s="928"/>
      <c r="D413" s="1025"/>
      <c r="E413" s="1025"/>
      <c r="F413" s="1025"/>
      <c r="G413" s="1025"/>
      <c r="P413" s="1009"/>
      <c r="Q413" s="1009"/>
      <c r="R413" s="1009"/>
      <c r="S413" s="1009"/>
      <c r="T413" s="1009"/>
      <c r="U413" s="1009"/>
      <c r="V413" s="1009"/>
      <c r="W413" s="1009"/>
      <c r="X413" s="1009"/>
      <c r="Y413" s="1009"/>
      <c r="Z413" s="1009"/>
      <c r="AA413" s="1009"/>
      <c r="AB413" s="1009"/>
      <c r="AC413" s="1009"/>
      <c r="AD413" s="1009"/>
      <c r="AE413" s="1009"/>
      <c r="AF413" s="1009"/>
      <c r="AG413" s="1009"/>
      <c r="AH413" s="1009"/>
      <c r="AI413" s="1009"/>
      <c r="AJ413" s="1009"/>
      <c r="AK413" s="1009"/>
      <c r="AL413" s="1009"/>
      <c r="AM413" s="1009"/>
      <c r="AN413" s="1009"/>
      <c r="AO413" s="1009"/>
      <c r="AP413" s="1009"/>
      <c r="AQ413" s="1009"/>
      <c r="AR413" s="1009"/>
      <c r="AS413" s="1009"/>
      <c r="AT413" s="1009"/>
      <c r="AU413" s="1009"/>
      <c r="AV413" s="1009"/>
      <c r="AW413" s="1009"/>
      <c r="AX413" s="1009"/>
      <c r="AY413" s="1009"/>
      <c r="AZ413" s="1009"/>
      <c r="BA413" s="1009"/>
      <c r="BB413" s="1009"/>
      <c r="BC413" s="1009"/>
      <c r="BD413" s="1009"/>
      <c r="BE413" s="1009"/>
      <c r="BF413" s="1009"/>
      <c r="BG413" s="1009"/>
      <c r="BH413" s="1009"/>
      <c r="BI413" s="1009"/>
      <c r="BJ413" s="1009"/>
      <c r="BK413" s="1009"/>
      <c r="BL413" s="1009"/>
      <c r="BM413" s="1009"/>
      <c r="BN413" s="1009"/>
      <c r="BO413" s="1009"/>
      <c r="BP413" s="1009"/>
      <c r="BQ413" s="1009"/>
      <c r="BR413" s="1009"/>
      <c r="BS413" s="1009"/>
      <c r="BT413" s="1009"/>
      <c r="BU413" s="1009"/>
      <c r="BV413" s="1009"/>
      <c r="BW413" s="1009"/>
      <c r="BX413" s="1009"/>
      <c r="BY413" s="1009"/>
      <c r="BZ413" s="1009"/>
      <c r="CA413" s="1009"/>
      <c r="CB413" s="1009"/>
      <c r="CC413" s="1009"/>
      <c r="CD413" s="1009"/>
      <c r="CE413" s="1009"/>
      <c r="CF413" s="1009"/>
      <c r="CG413" s="1009"/>
      <c r="CH413" s="1009"/>
      <c r="CI413" s="1009"/>
      <c r="CJ413" s="1009"/>
      <c r="CK413" s="1009"/>
      <c r="CL413" s="1009"/>
    </row>
    <row r="414" spans="1:90" s="959" customFormat="1">
      <c r="A414" s="928"/>
      <c r="D414" s="1025"/>
      <c r="E414" s="1025"/>
      <c r="F414" s="1025"/>
      <c r="G414" s="1025"/>
      <c r="P414" s="1009"/>
      <c r="Q414" s="1009"/>
      <c r="R414" s="1009"/>
      <c r="S414" s="1009"/>
      <c r="T414" s="1009"/>
      <c r="U414" s="1009"/>
      <c r="V414" s="1009"/>
      <c r="W414" s="1009"/>
      <c r="X414" s="1009"/>
      <c r="Y414" s="1009"/>
      <c r="Z414" s="1009"/>
      <c r="AA414" s="1009"/>
      <c r="AB414" s="1009"/>
      <c r="AC414" s="1009"/>
      <c r="AD414" s="1009"/>
      <c r="AE414" s="1009"/>
      <c r="AF414" s="1009"/>
      <c r="AG414" s="1009"/>
      <c r="AH414" s="1009"/>
      <c r="AI414" s="1009"/>
      <c r="AJ414" s="1009"/>
      <c r="AK414" s="1009"/>
      <c r="AL414" s="1009"/>
      <c r="AM414" s="1009"/>
      <c r="AN414" s="1009"/>
      <c r="AO414" s="1009"/>
      <c r="AP414" s="1009"/>
      <c r="AQ414" s="1009"/>
      <c r="AR414" s="1009"/>
      <c r="AS414" s="1009"/>
      <c r="AT414" s="1009"/>
      <c r="AU414" s="1009"/>
      <c r="AV414" s="1009"/>
      <c r="AW414" s="1009"/>
      <c r="AX414" s="1009"/>
      <c r="AY414" s="1009"/>
      <c r="AZ414" s="1009"/>
      <c r="BA414" s="1009"/>
      <c r="BB414" s="1009"/>
      <c r="BC414" s="1009"/>
      <c r="BD414" s="1009"/>
      <c r="BE414" s="1009"/>
      <c r="BF414" s="1009"/>
      <c r="BG414" s="1009"/>
      <c r="BH414" s="1009"/>
      <c r="BI414" s="1009"/>
      <c r="BJ414" s="1009"/>
      <c r="BK414" s="1009"/>
      <c r="BL414" s="1009"/>
      <c r="BM414" s="1009"/>
      <c r="BN414" s="1009"/>
      <c r="BO414" s="1009"/>
      <c r="BP414" s="1009"/>
      <c r="BQ414" s="1009"/>
      <c r="BR414" s="1009"/>
      <c r="BS414" s="1009"/>
      <c r="BT414" s="1009"/>
      <c r="BU414" s="1009"/>
      <c r="BV414" s="1009"/>
      <c r="BW414" s="1009"/>
      <c r="BX414" s="1009"/>
      <c r="BY414" s="1009"/>
      <c r="BZ414" s="1009"/>
      <c r="CA414" s="1009"/>
      <c r="CB414" s="1009"/>
      <c r="CC414" s="1009"/>
      <c r="CD414" s="1009"/>
      <c r="CE414" s="1009"/>
      <c r="CF414" s="1009"/>
      <c r="CG414" s="1009"/>
      <c r="CH414" s="1009"/>
      <c r="CI414" s="1009"/>
      <c r="CJ414" s="1009"/>
      <c r="CK414" s="1009"/>
      <c r="CL414" s="1009"/>
    </row>
    <row r="415" spans="1:90" s="959" customFormat="1">
      <c r="A415" s="928"/>
      <c r="D415" s="1025"/>
      <c r="E415" s="1025"/>
      <c r="F415" s="1025"/>
      <c r="G415" s="1025"/>
      <c r="P415" s="1009"/>
      <c r="Q415" s="1009"/>
      <c r="R415" s="1009"/>
      <c r="S415" s="1009"/>
      <c r="T415" s="1009"/>
      <c r="U415" s="1009"/>
      <c r="V415" s="1009"/>
      <c r="W415" s="1009"/>
      <c r="X415" s="1009"/>
      <c r="Y415" s="1009"/>
      <c r="Z415" s="1009"/>
      <c r="AA415" s="1009"/>
      <c r="AB415" s="1009"/>
      <c r="AC415" s="1009"/>
      <c r="AD415" s="1009"/>
      <c r="AE415" s="1009"/>
      <c r="AF415" s="1009"/>
      <c r="AG415" s="1009"/>
      <c r="AH415" s="1009"/>
      <c r="AI415" s="1009"/>
      <c r="AJ415" s="1009"/>
      <c r="AK415" s="1009"/>
      <c r="AL415" s="1009"/>
      <c r="AM415" s="1009"/>
      <c r="AN415" s="1009"/>
      <c r="AO415" s="1009"/>
      <c r="AP415" s="1009"/>
      <c r="AQ415" s="1009"/>
      <c r="AR415" s="1009"/>
      <c r="AS415" s="1009"/>
      <c r="AT415" s="1009"/>
      <c r="AU415" s="1009"/>
      <c r="AV415" s="1009"/>
      <c r="AW415" s="1009"/>
      <c r="AX415" s="1009"/>
      <c r="AY415" s="1009"/>
      <c r="AZ415" s="1009"/>
      <c r="BA415" s="1009"/>
      <c r="BB415" s="1009"/>
      <c r="BC415" s="1009"/>
      <c r="BD415" s="1009"/>
      <c r="BE415" s="1009"/>
      <c r="BF415" s="1009"/>
      <c r="BG415" s="1009"/>
      <c r="BH415" s="1009"/>
      <c r="BI415" s="1009"/>
      <c r="BJ415" s="1009"/>
      <c r="BK415" s="1009"/>
      <c r="BL415" s="1009"/>
      <c r="BM415" s="1009"/>
      <c r="BN415" s="1009"/>
      <c r="BO415" s="1009"/>
      <c r="BP415" s="1009"/>
      <c r="BQ415" s="1009"/>
      <c r="BR415" s="1009"/>
      <c r="BS415" s="1009"/>
      <c r="BT415" s="1009"/>
      <c r="BU415" s="1009"/>
      <c r="BV415" s="1009"/>
      <c r="BW415" s="1009"/>
      <c r="BX415" s="1009"/>
      <c r="BY415" s="1009"/>
      <c r="BZ415" s="1009"/>
      <c r="CA415" s="1009"/>
      <c r="CB415" s="1009"/>
      <c r="CC415" s="1009"/>
      <c r="CD415" s="1009"/>
      <c r="CE415" s="1009"/>
      <c r="CF415" s="1009"/>
      <c r="CG415" s="1009"/>
      <c r="CH415" s="1009"/>
      <c r="CI415" s="1009"/>
      <c r="CJ415" s="1009"/>
      <c r="CK415" s="1009"/>
      <c r="CL415" s="1009"/>
    </row>
    <row r="416" spans="1:90" s="959" customFormat="1">
      <c r="A416" s="928"/>
      <c r="D416" s="1025"/>
      <c r="E416" s="1025"/>
      <c r="F416" s="1025"/>
      <c r="G416" s="1025"/>
      <c r="P416" s="1009"/>
      <c r="Q416" s="1009"/>
      <c r="R416" s="1009"/>
      <c r="S416" s="1009"/>
      <c r="T416" s="1009"/>
      <c r="U416" s="1009"/>
      <c r="V416" s="1009"/>
      <c r="W416" s="1009"/>
      <c r="X416" s="1009"/>
      <c r="Y416" s="1009"/>
      <c r="Z416" s="1009"/>
      <c r="AA416" s="1009"/>
      <c r="AB416" s="1009"/>
      <c r="AC416" s="1009"/>
      <c r="AD416" s="1009"/>
      <c r="AE416" s="1009"/>
      <c r="AF416" s="1009"/>
      <c r="AG416" s="1009"/>
      <c r="AH416" s="1009"/>
      <c r="AI416" s="1009"/>
      <c r="AJ416" s="1009"/>
      <c r="AK416" s="1009"/>
      <c r="AL416" s="1009"/>
      <c r="AM416" s="1009"/>
      <c r="AN416" s="1009"/>
      <c r="AO416" s="1009"/>
      <c r="AP416" s="1009"/>
      <c r="AQ416" s="1009"/>
      <c r="AR416" s="1009"/>
      <c r="AS416" s="1009"/>
      <c r="AT416" s="1009"/>
      <c r="AU416" s="1009"/>
      <c r="AV416" s="1009"/>
      <c r="AW416" s="1009"/>
      <c r="AX416" s="1009"/>
      <c r="AY416" s="1009"/>
      <c r="AZ416" s="1009"/>
      <c r="BA416" s="1009"/>
      <c r="BB416" s="1009"/>
      <c r="BC416" s="1009"/>
      <c r="BD416" s="1009"/>
      <c r="BE416" s="1009"/>
      <c r="BF416" s="1009"/>
      <c r="BG416" s="1009"/>
      <c r="BH416" s="1009"/>
      <c r="BI416" s="1009"/>
      <c r="BJ416" s="1009"/>
      <c r="BK416" s="1009"/>
      <c r="BL416" s="1009"/>
      <c r="BM416" s="1009"/>
      <c r="BN416" s="1009"/>
      <c r="BO416" s="1009"/>
      <c r="BP416" s="1009"/>
      <c r="BQ416" s="1009"/>
      <c r="BR416" s="1009"/>
      <c r="BS416" s="1009"/>
      <c r="BT416" s="1009"/>
      <c r="BU416" s="1009"/>
      <c r="BV416" s="1009"/>
      <c r="BW416" s="1009"/>
      <c r="BX416" s="1009"/>
      <c r="BY416" s="1009"/>
      <c r="BZ416" s="1009"/>
      <c r="CA416" s="1009"/>
      <c r="CB416" s="1009"/>
      <c r="CC416" s="1009"/>
      <c r="CD416" s="1009"/>
      <c r="CE416" s="1009"/>
      <c r="CF416" s="1009"/>
      <c r="CG416" s="1009"/>
      <c r="CH416" s="1009"/>
      <c r="CI416" s="1009"/>
      <c r="CJ416" s="1009"/>
      <c r="CK416" s="1009"/>
      <c r="CL416" s="1009"/>
    </row>
    <row r="417" spans="1:90" s="959" customFormat="1">
      <c r="A417" s="928"/>
      <c r="D417" s="1025"/>
      <c r="E417" s="1025"/>
      <c r="F417" s="1025"/>
      <c r="G417" s="1025"/>
      <c r="P417" s="1009"/>
      <c r="Q417" s="1009"/>
      <c r="R417" s="1009"/>
      <c r="S417" s="1009"/>
      <c r="T417" s="1009"/>
      <c r="U417" s="1009"/>
      <c r="V417" s="1009"/>
      <c r="W417" s="1009"/>
      <c r="X417" s="1009"/>
      <c r="Y417" s="1009"/>
      <c r="Z417" s="1009"/>
      <c r="AA417" s="1009"/>
      <c r="AB417" s="1009"/>
      <c r="AC417" s="1009"/>
      <c r="AD417" s="1009"/>
      <c r="AE417" s="1009"/>
      <c r="AF417" s="1009"/>
      <c r="AG417" s="1009"/>
      <c r="AH417" s="1009"/>
      <c r="AI417" s="1009"/>
      <c r="AJ417" s="1009"/>
      <c r="AK417" s="1009"/>
      <c r="AL417" s="1009"/>
      <c r="AM417" s="1009"/>
      <c r="AN417" s="1009"/>
      <c r="AO417" s="1009"/>
      <c r="AP417" s="1009"/>
      <c r="AQ417" s="1009"/>
      <c r="AR417" s="1009"/>
      <c r="AS417" s="1009"/>
      <c r="AT417" s="1009"/>
      <c r="AU417" s="1009"/>
      <c r="AV417" s="1009"/>
      <c r="AW417" s="1009"/>
      <c r="AX417" s="1009"/>
      <c r="AY417" s="1009"/>
      <c r="AZ417" s="1009"/>
      <c r="BA417" s="1009"/>
      <c r="BB417" s="1009"/>
      <c r="BC417" s="1009"/>
      <c r="BD417" s="1009"/>
      <c r="BE417" s="1009"/>
      <c r="BF417" s="1009"/>
      <c r="BG417" s="1009"/>
      <c r="BH417" s="1009"/>
      <c r="BI417" s="1009"/>
      <c r="BJ417" s="1009"/>
      <c r="BK417" s="1009"/>
      <c r="BL417" s="1009"/>
      <c r="BM417" s="1009"/>
      <c r="BN417" s="1009"/>
      <c r="BO417" s="1009"/>
      <c r="BP417" s="1009"/>
      <c r="BQ417" s="1009"/>
      <c r="BR417" s="1009"/>
      <c r="BS417" s="1009"/>
      <c r="BT417" s="1009"/>
      <c r="BU417" s="1009"/>
      <c r="BV417" s="1009"/>
      <c r="BW417" s="1009"/>
      <c r="BX417" s="1009"/>
      <c r="BY417" s="1009"/>
      <c r="BZ417" s="1009"/>
      <c r="CA417" s="1009"/>
      <c r="CB417" s="1009"/>
      <c r="CC417" s="1009"/>
      <c r="CD417" s="1009"/>
      <c r="CE417" s="1009"/>
      <c r="CF417" s="1009"/>
      <c r="CG417" s="1009"/>
      <c r="CH417" s="1009"/>
      <c r="CI417" s="1009"/>
      <c r="CJ417" s="1009"/>
      <c r="CK417" s="1009"/>
      <c r="CL417" s="1009"/>
    </row>
    <row r="418" spans="1:90" s="959" customFormat="1">
      <c r="A418" s="928"/>
      <c r="D418" s="1025"/>
      <c r="E418" s="1025"/>
      <c r="F418" s="1025"/>
      <c r="G418" s="1025"/>
      <c r="P418" s="1009"/>
      <c r="Q418" s="1009"/>
      <c r="R418" s="1009"/>
      <c r="S418" s="1009"/>
      <c r="T418" s="1009"/>
      <c r="U418" s="1009"/>
      <c r="V418" s="1009"/>
      <c r="W418" s="1009"/>
      <c r="X418" s="1009"/>
      <c r="Y418" s="1009"/>
      <c r="Z418" s="1009"/>
      <c r="AA418" s="1009"/>
      <c r="AB418" s="1009"/>
      <c r="AC418" s="1009"/>
      <c r="AD418" s="1009"/>
      <c r="AE418" s="1009"/>
      <c r="AF418" s="1009"/>
      <c r="AG418" s="1009"/>
      <c r="AH418" s="1009"/>
      <c r="AI418" s="1009"/>
      <c r="AJ418" s="1009"/>
      <c r="AK418" s="1009"/>
      <c r="AL418" s="1009"/>
      <c r="AM418" s="1009"/>
      <c r="AN418" s="1009"/>
      <c r="AO418" s="1009"/>
      <c r="AP418" s="1009"/>
      <c r="AQ418" s="1009"/>
      <c r="AR418" s="1009"/>
      <c r="AS418" s="1009"/>
      <c r="AT418" s="1009"/>
      <c r="AU418" s="1009"/>
      <c r="AV418" s="1009"/>
      <c r="AW418" s="1009"/>
      <c r="AX418" s="1009"/>
      <c r="AY418" s="1009"/>
      <c r="AZ418" s="1009"/>
      <c r="BA418" s="1009"/>
      <c r="BB418" s="1009"/>
      <c r="BC418" s="1009"/>
      <c r="BD418" s="1009"/>
      <c r="BE418" s="1009"/>
      <c r="BF418" s="1009"/>
      <c r="BG418" s="1009"/>
      <c r="BH418" s="1009"/>
      <c r="BI418" s="1009"/>
      <c r="BJ418" s="1009"/>
      <c r="BK418" s="1009"/>
      <c r="BL418" s="1009"/>
      <c r="BM418" s="1009"/>
      <c r="BN418" s="1009"/>
      <c r="BO418" s="1009"/>
      <c r="BP418" s="1009"/>
      <c r="BQ418" s="1009"/>
      <c r="BR418" s="1009"/>
      <c r="BS418" s="1009"/>
      <c r="BT418" s="1009"/>
      <c r="BU418" s="1009"/>
      <c r="BV418" s="1009"/>
      <c r="BW418" s="1009"/>
      <c r="BX418" s="1009"/>
      <c r="BY418" s="1009"/>
      <c r="BZ418" s="1009"/>
      <c r="CA418" s="1009"/>
      <c r="CB418" s="1009"/>
      <c r="CC418" s="1009"/>
      <c r="CD418" s="1009"/>
      <c r="CE418" s="1009"/>
      <c r="CF418" s="1009"/>
      <c r="CG418" s="1009"/>
      <c r="CH418" s="1009"/>
      <c r="CI418" s="1009"/>
      <c r="CJ418" s="1009"/>
      <c r="CK418" s="1009"/>
      <c r="CL418" s="1009"/>
    </row>
    <row r="419" spans="1:90" s="959" customFormat="1">
      <c r="A419" s="928"/>
      <c r="D419" s="1025"/>
      <c r="E419" s="1025"/>
      <c r="F419" s="1025"/>
      <c r="G419" s="1025"/>
      <c r="P419" s="1009"/>
      <c r="Q419" s="1009"/>
      <c r="R419" s="1009"/>
      <c r="S419" s="1009"/>
      <c r="T419" s="1009"/>
      <c r="U419" s="1009"/>
      <c r="V419" s="1009"/>
      <c r="W419" s="1009"/>
      <c r="X419" s="1009"/>
      <c r="Y419" s="1009"/>
      <c r="Z419" s="1009"/>
      <c r="AA419" s="1009"/>
      <c r="AB419" s="1009"/>
      <c r="AC419" s="1009"/>
      <c r="AD419" s="1009"/>
      <c r="AE419" s="1009"/>
      <c r="AF419" s="1009"/>
      <c r="AG419" s="1009"/>
      <c r="AH419" s="1009"/>
      <c r="AI419" s="1009"/>
      <c r="AJ419" s="1009"/>
      <c r="AK419" s="1009"/>
      <c r="AL419" s="1009"/>
      <c r="AM419" s="1009"/>
      <c r="AN419" s="1009"/>
      <c r="AO419" s="1009"/>
      <c r="AP419" s="1009"/>
      <c r="AQ419" s="1009"/>
      <c r="AR419" s="1009"/>
      <c r="AS419" s="1009"/>
      <c r="AT419" s="1009"/>
      <c r="AU419" s="1009"/>
      <c r="AV419" s="1009"/>
      <c r="AW419" s="1009"/>
      <c r="AX419" s="1009"/>
      <c r="AY419" s="1009"/>
      <c r="AZ419" s="1009"/>
      <c r="BA419" s="1009"/>
      <c r="BB419" s="1009"/>
      <c r="BC419" s="1009"/>
      <c r="BD419" s="1009"/>
      <c r="BE419" s="1009"/>
      <c r="BF419" s="1009"/>
      <c r="BG419" s="1009"/>
      <c r="BH419" s="1009"/>
      <c r="BI419" s="1009"/>
      <c r="BJ419" s="1009"/>
      <c r="BK419" s="1009"/>
      <c r="BL419" s="1009"/>
      <c r="BM419" s="1009"/>
      <c r="BN419" s="1009"/>
      <c r="BO419" s="1009"/>
      <c r="BP419" s="1009"/>
      <c r="BQ419" s="1009"/>
      <c r="BR419" s="1009"/>
      <c r="BS419" s="1009"/>
      <c r="BT419" s="1009"/>
      <c r="BU419" s="1009"/>
      <c r="BV419" s="1009"/>
      <c r="BW419" s="1009"/>
      <c r="BX419" s="1009"/>
      <c r="BY419" s="1009"/>
      <c r="BZ419" s="1009"/>
      <c r="CA419" s="1009"/>
      <c r="CB419" s="1009"/>
      <c r="CC419" s="1009"/>
      <c r="CD419" s="1009"/>
      <c r="CE419" s="1009"/>
      <c r="CF419" s="1009"/>
      <c r="CG419" s="1009"/>
      <c r="CH419" s="1009"/>
      <c r="CI419" s="1009"/>
      <c r="CJ419" s="1009"/>
      <c r="CK419" s="1009"/>
      <c r="CL419" s="1009"/>
    </row>
    <row r="420" spans="1:90" s="959" customFormat="1">
      <c r="A420" s="928"/>
      <c r="D420" s="1025"/>
      <c r="E420" s="1025"/>
      <c r="F420" s="1025"/>
      <c r="G420" s="1025"/>
      <c r="P420" s="1009"/>
      <c r="Q420" s="1009"/>
      <c r="R420" s="1009"/>
      <c r="S420" s="1009"/>
      <c r="T420" s="1009"/>
      <c r="U420" s="1009"/>
      <c r="V420" s="1009"/>
      <c r="W420" s="1009"/>
      <c r="X420" s="1009"/>
      <c r="Y420" s="1009"/>
      <c r="Z420" s="1009"/>
      <c r="AA420" s="1009"/>
      <c r="AB420" s="1009"/>
      <c r="AC420" s="1009"/>
      <c r="AD420" s="1009"/>
      <c r="AE420" s="1009"/>
      <c r="AF420" s="1009"/>
      <c r="AG420" s="1009"/>
      <c r="AH420" s="1009"/>
      <c r="AI420" s="1009"/>
      <c r="AJ420" s="1009"/>
      <c r="AK420" s="1009"/>
      <c r="AL420" s="1009"/>
      <c r="AM420" s="1009"/>
      <c r="AN420" s="1009"/>
      <c r="AO420" s="1009"/>
      <c r="AP420" s="1009"/>
      <c r="AQ420" s="1009"/>
      <c r="AR420" s="1009"/>
      <c r="AS420" s="1009"/>
      <c r="AT420" s="1009"/>
      <c r="AU420" s="1009"/>
      <c r="AV420" s="1009"/>
      <c r="AW420" s="1009"/>
      <c r="AX420" s="1009"/>
      <c r="AY420" s="1009"/>
      <c r="AZ420" s="1009"/>
      <c r="BA420" s="1009"/>
      <c r="BB420" s="1009"/>
      <c r="BC420" s="1009"/>
      <c r="BD420" s="1009"/>
      <c r="BE420" s="1009"/>
      <c r="BF420" s="1009"/>
      <c r="BG420" s="1009"/>
      <c r="BH420" s="1009"/>
      <c r="BI420" s="1009"/>
      <c r="BJ420" s="1009"/>
      <c r="BK420" s="1009"/>
      <c r="BL420" s="1009"/>
      <c r="BM420" s="1009"/>
      <c r="BN420" s="1009"/>
      <c r="BO420" s="1009"/>
      <c r="BP420" s="1009"/>
      <c r="BQ420" s="1009"/>
      <c r="BR420" s="1009"/>
      <c r="BS420" s="1009"/>
      <c r="BT420" s="1009"/>
      <c r="BU420" s="1009"/>
      <c r="BV420" s="1009"/>
      <c r="BW420" s="1009"/>
      <c r="BX420" s="1009"/>
      <c r="BY420" s="1009"/>
      <c r="BZ420" s="1009"/>
      <c r="CA420" s="1009"/>
      <c r="CB420" s="1009"/>
      <c r="CC420" s="1009"/>
      <c r="CD420" s="1009"/>
      <c r="CE420" s="1009"/>
      <c r="CF420" s="1009"/>
      <c r="CG420" s="1009"/>
      <c r="CH420" s="1009"/>
      <c r="CI420" s="1009"/>
      <c r="CJ420" s="1009"/>
      <c r="CK420" s="1009"/>
      <c r="CL420" s="1009"/>
    </row>
    <row r="421" spans="1:90" s="959" customFormat="1">
      <c r="A421" s="928"/>
      <c r="D421" s="1025"/>
      <c r="E421" s="1025"/>
      <c r="F421" s="1025"/>
      <c r="G421" s="1025"/>
      <c r="P421" s="1009"/>
      <c r="Q421" s="1009"/>
      <c r="R421" s="1009"/>
      <c r="S421" s="1009"/>
      <c r="T421" s="1009"/>
      <c r="U421" s="1009"/>
      <c r="V421" s="1009"/>
      <c r="W421" s="1009"/>
      <c r="X421" s="1009"/>
      <c r="Y421" s="1009"/>
      <c r="Z421" s="1009"/>
      <c r="AA421" s="1009"/>
      <c r="AB421" s="1009"/>
      <c r="AC421" s="1009"/>
      <c r="AD421" s="1009"/>
      <c r="AE421" s="1009"/>
      <c r="AF421" s="1009"/>
      <c r="AG421" s="1009"/>
      <c r="AH421" s="1009"/>
      <c r="AI421" s="1009"/>
      <c r="AJ421" s="1009"/>
      <c r="AK421" s="1009"/>
      <c r="AL421" s="1009"/>
      <c r="AM421" s="1009"/>
      <c r="AN421" s="1009"/>
      <c r="AO421" s="1009"/>
      <c r="AP421" s="1009"/>
      <c r="AQ421" s="1009"/>
      <c r="AR421" s="1009"/>
      <c r="AS421" s="1009"/>
      <c r="AT421" s="1009"/>
      <c r="AU421" s="1009"/>
      <c r="AV421" s="1009"/>
      <c r="AW421" s="1009"/>
      <c r="AX421" s="1009"/>
      <c r="AY421" s="1009"/>
      <c r="AZ421" s="1009"/>
      <c r="BA421" s="1009"/>
      <c r="BB421" s="1009"/>
      <c r="BC421" s="1009"/>
      <c r="BD421" s="1009"/>
      <c r="BE421" s="1009"/>
      <c r="BF421" s="1009"/>
      <c r="BG421" s="1009"/>
      <c r="BH421" s="1009"/>
      <c r="BI421" s="1009"/>
      <c r="BJ421" s="1009"/>
      <c r="BK421" s="1009"/>
      <c r="BL421" s="1009"/>
      <c r="BM421" s="1009"/>
      <c r="BN421" s="1009"/>
      <c r="BO421" s="1009"/>
      <c r="BP421" s="1009"/>
      <c r="BQ421" s="1009"/>
      <c r="BR421" s="1009"/>
      <c r="BS421" s="1009"/>
      <c r="BT421" s="1009"/>
      <c r="BU421" s="1009"/>
      <c r="BV421" s="1009"/>
      <c r="BW421" s="1009"/>
      <c r="BX421" s="1009"/>
      <c r="BY421" s="1009"/>
      <c r="BZ421" s="1009"/>
      <c r="CA421" s="1009"/>
      <c r="CB421" s="1009"/>
      <c r="CC421" s="1009"/>
      <c r="CD421" s="1009"/>
      <c r="CE421" s="1009"/>
      <c r="CF421" s="1009"/>
      <c r="CG421" s="1009"/>
      <c r="CH421" s="1009"/>
      <c r="CI421" s="1009"/>
      <c r="CJ421" s="1009"/>
      <c r="CK421" s="1009"/>
      <c r="CL421" s="1009"/>
    </row>
    <row r="422" spans="1:90" s="959" customFormat="1">
      <c r="A422" s="928"/>
      <c r="D422" s="1025"/>
      <c r="E422" s="1025"/>
      <c r="F422" s="1025"/>
      <c r="G422" s="1025"/>
      <c r="P422" s="1009"/>
      <c r="Q422" s="1009"/>
      <c r="R422" s="1009"/>
      <c r="S422" s="1009"/>
      <c r="T422" s="1009"/>
      <c r="U422" s="1009"/>
      <c r="V422" s="1009"/>
      <c r="W422" s="1009"/>
      <c r="X422" s="1009"/>
      <c r="Y422" s="1009"/>
      <c r="Z422" s="1009"/>
      <c r="AA422" s="1009"/>
      <c r="AB422" s="1009"/>
      <c r="AC422" s="1009"/>
      <c r="AD422" s="1009"/>
      <c r="AE422" s="1009"/>
      <c r="AF422" s="1009"/>
      <c r="AG422" s="1009"/>
      <c r="AH422" s="1009"/>
      <c r="AI422" s="1009"/>
      <c r="AJ422" s="1009"/>
      <c r="AK422" s="1009"/>
      <c r="AL422" s="1009"/>
      <c r="AM422" s="1009"/>
      <c r="AN422" s="1009"/>
      <c r="AO422" s="1009"/>
      <c r="AP422" s="1009"/>
      <c r="AQ422" s="1009"/>
      <c r="AR422" s="1009"/>
      <c r="AS422" s="1009"/>
      <c r="AT422" s="1009"/>
      <c r="AU422" s="1009"/>
      <c r="AV422" s="1009"/>
      <c r="AW422" s="1009"/>
      <c r="AX422" s="1009"/>
      <c r="AY422" s="1009"/>
      <c r="AZ422" s="1009"/>
      <c r="BA422" s="1009"/>
      <c r="BB422" s="1009"/>
      <c r="BC422" s="1009"/>
      <c r="BD422" s="1009"/>
      <c r="BE422" s="1009"/>
      <c r="BF422" s="1009"/>
      <c r="BG422" s="1009"/>
      <c r="BH422" s="1009"/>
      <c r="BI422" s="1009"/>
      <c r="BJ422" s="1009"/>
      <c r="BK422" s="1009"/>
      <c r="BL422" s="1009"/>
      <c r="BM422" s="1009"/>
      <c r="BN422" s="1009"/>
      <c r="BO422" s="1009"/>
      <c r="BP422" s="1009"/>
      <c r="BQ422" s="1009"/>
      <c r="BR422" s="1009"/>
      <c r="BS422" s="1009"/>
      <c r="BT422" s="1009"/>
      <c r="BU422" s="1009"/>
      <c r="BV422" s="1009"/>
      <c r="BW422" s="1009"/>
      <c r="BX422" s="1009"/>
      <c r="BY422" s="1009"/>
      <c r="BZ422" s="1009"/>
      <c r="CA422" s="1009"/>
      <c r="CB422" s="1009"/>
      <c r="CC422" s="1009"/>
      <c r="CD422" s="1009"/>
      <c r="CE422" s="1009"/>
      <c r="CF422" s="1009"/>
      <c r="CG422" s="1009"/>
      <c r="CH422" s="1009"/>
      <c r="CI422" s="1009"/>
      <c r="CJ422" s="1009"/>
      <c r="CK422" s="1009"/>
      <c r="CL422" s="1009"/>
    </row>
    <row r="423" spans="1:90" s="959" customFormat="1">
      <c r="A423" s="928"/>
      <c r="D423" s="1025"/>
      <c r="E423" s="1025"/>
      <c r="F423" s="1025"/>
      <c r="G423" s="1025"/>
      <c r="P423" s="1009"/>
      <c r="Q423" s="1009"/>
      <c r="R423" s="1009"/>
      <c r="S423" s="1009"/>
      <c r="T423" s="1009"/>
      <c r="U423" s="1009"/>
      <c r="V423" s="1009"/>
      <c r="W423" s="1009"/>
      <c r="X423" s="1009"/>
      <c r="Y423" s="1009"/>
      <c r="Z423" s="1009"/>
      <c r="AA423" s="1009"/>
      <c r="AB423" s="1009"/>
      <c r="AC423" s="1009"/>
      <c r="AD423" s="1009"/>
      <c r="AE423" s="1009"/>
      <c r="AF423" s="1009"/>
      <c r="AG423" s="1009"/>
      <c r="AH423" s="1009"/>
      <c r="AI423" s="1009"/>
      <c r="AJ423" s="1009"/>
      <c r="AK423" s="1009"/>
      <c r="AL423" s="1009"/>
      <c r="AM423" s="1009"/>
      <c r="AN423" s="1009"/>
      <c r="AO423" s="1009"/>
      <c r="AP423" s="1009"/>
      <c r="AQ423" s="1009"/>
      <c r="AR423" s="1009"/>
      <c r="AS423" s="1009"/>
      <c r="AT423" s="1009"/>
      <c r="AU423" s="1009"/>
      <c r="AV423" s="1009"/>
      <c r="AW423" s="1009"/>
      <c r="AX423" s="1009"/>
      <c r="AY423" s="1009"/>
      <c r="AZ423" s="1009"/>
      <c r="BA423" s="1009"/>
      <c r="BB423" s="1009"/>
      <c r="BC423" s="1009"/>
      <c r="BD423" s="1009"/>
      <c r="BE423" s="1009"/>
      <c r="BF423" s="1009"/>
      <c r="BG423" s="1009"/>
      <c r="BH423" s="1009"/>
      <c r="BI423" s="1009"/>
      <c r="BJ423" s="1009"/>
      <c r="BK423" s="1009"/>
      <c r="BL423" s="1009"/>
      <c r="BM423" s="1009"/>
      <c r="BN423" s="1009"/>
      <c r="BO423" s="1009"/>
      <c r="BP423" s="1009"/>
      <c r="BQ423" s="1009"/>
      <c r="BR423" s="1009"/>
      <c r="BS423" s="1009"/>
      <c r="BT423" s="1009"/>
      <c r="BU423" s="1009"/>
      <c r="BV423" s="1009"/>
      <c r="BW423" s="1009"/>
      <c r="BX423" s="1009"/>
      <c r="BY423" s="1009"/>
      <c r="BZ423" s="1009"/>
      <c r="CA423" s="1009"/>
      <c r="CB423" s="1009"/>
      <c r="CC423" s="1009"/>
      <c r="CD423" s="1009"/>
      <c r="CE423" s="1009"/>
      <c r="CF423" s="1009"/>
      <c r="CG423" s="1009"/>
      <c r="CH423" s="1009"/>
      <c r="CI423" s="1009"/>
      <c r="CJ423" s="1009"/>
      <c r="CK423" s="1009"/>
      <c r="CL423" s="1009"/>
    </row>
    <row r="424" spans="1:90" s="959" customFormat="1">
      <c r="A424" s="928"/>
      <c r="D424" s="1025"/>
      <c r="E424" s="1025"/>
      <c r="F424" s="1025"/>
      <c r="G424" s="1025"/>
      <c r="P424" s="1009"/>
      <c r="Q424" s="1009"/>
      <c r="R424" s="1009"/>
      <c r="S424" s="1009"/>
      <c r="T424" s="1009"/>
      <c r="U424" s="1009"/>
      <c r="V424" s="1009"/>
      <c r="W424" s="1009"/>
      <c r="X424" s="1009"/>
      <c r="Y424" s="1009"/>
      <c r="Z424" s="1009"/>
      <c r="AA424" s="1009"/>
      <c r="AB424" s="1009"/>
      <c r="AC424" s="1009"/>
      <c r="AD424" s="1009"/>
      <c r="AE424" s="1009"/>
      <c r="AF424" s="1009"/>
      <c r="AG424" s="1009"/>
      <c r="AH424" s="1009"/>
      <c r="AI424" s="1009"/>
      <c r="AJ424" s="1009"/>
      <c r="AK424" s="1009"/>
      <c r="AL424" s="1009"/>
      <c r="AM424" s="1009"/>
      <c r="AN424" s="1009"/>
      <c r="AO424" s="1009"/>
      <c r="AP424" s="1009"/>
      <c r="AQ424" s="1009"/>
      <c r="AR424" s="1009"/>
      <c r="AS424" s="1009"/>
      <c r="AT424" s="1009"/>
      <c r="AU424" s="1009"/>
      <c r="AV424" s="1009"/>
      <c r="AW424" s="1009"/>
      <c r="AX424" s="1009"/>
      <c r="AY424" s="1009"/>
      <c r="AZ424" s="1009"/>
      <c r="BA424" s="1009"/>
      <c r="BB424" s="1009"/>
      <c r="BC424" s="1009"/>
      <c r="BD424" s="1009"/>
      <c r="BE424" s="1009"/>
      <c r="BF424" s="1009"/>
      <c r="BG424" s="1009"/>
      <c r="BH424" s="1009"/>
      <c r="BI424" s="1009"/>
      <c r="BJ424" s="1009"/>
      <c r="BK424" s="1009"/>
      <c r="BL424" s="1009"/>
      <c r="BM424" s="1009"/>
      <c r="BN424" s="1009"/>
      <c r="BO424" s="1009"/>
      <c r="BP424" s="1009"/>
      <c r="BQ424" s="1009"/>
      <c r="BR424" s="1009"/>
      <c r="BS424" s="1009"/>
      <c r="BT424" s="1009"/>
      <c r="BU424" s="1009"/>
      <c r="BV424" s="1009"/>
      <c r="BW424" s="1009"/>
      <c r="BX424" s="1009"/>
      <c r="BY424" s="1009"/>
      <c r="BZ424" s="1009"/>
      <c r="CA424" s="1009"/>
      <c r="CB424" s="1009"/>
      <c r="CC424" s="1009"/>
      <c r="CD424" s="1009"/>
      <c r="CE424" s="1009"/>
      <c r="CF424" s="1009"/>
      <c r="CG424" s="1009"/>
      <c r="CH424" s="1009"/>
      <c r="CI424" s="1009"/>
      <c r="CJ424" s="1009"/>
      <c r="CK424" s="1009"/>
      <c r="CL424" s="1009"/>
    </row>
    <row r="425" spans="1:90" s="959" customFormat="1">
      <c r="A425" s="928"/>
      <c r="D425" s="1025"/>
      <c r="E425" s="1025"/>
      <c r="F425" s="1025"/>
      <c r="G425" s="1025"/>
      <c r="P425" s="1009"/>
      <c r="Q425" s="1009"/>
      <c r="R425" s="1009"/>
      <c r="S425" s="1009"/>
      <c r="T425" s="1009"/>
      <c r="U425" s="1009"/>
      <c r="V425" s="1009"/>
      <c r="W425" s="1009"/>
      <c r="X425" s="1009"/>
      <c r="Y425" s="1009"/>
      <c r="Z425" s="1009"/>
      <c r="AA425" s="1009"/>
      <c r="AB425" s="1009"/>
      <c r="AC425" s="1009"/>
      <c r="AD425" s="1009"/>
      <c r="AE425" s="1009"/>
      <c r="AF425" s="1009"/>
      <c r="AG425" s="1009"/>
      <c r="AH425" s="1009"/>
      <c r="AI425" s="1009"/>
      <c r="AJ425" s="1009"/>
      <c r="AK425" s="1009"/>
      <c r="AL425" s="1009"/>
      <c r="AM425" s="1009"/>
      <c r="AN425" s="1009"/>
      <c r="AO425" s="1009"/>
      <c r="AP425" s="1009"/>
      <c r="AQ425" s="1009"/>
      <c r="AR425" s="1009"/>
      <c r="AS425" s="1009"/>
      <c r="AT425" s="1009"/>
      <c r="AU425" s="1009"/>
      <c r="AV425" s="1009"/>
      <c r="AW425" s="1009"/>
      <c r="AX425" s="1009"/>
      <c r="AY425" s="1009"/>
      <c r="AZ425" s="1009"/>
      <c r="BA425" s="1009"/>
      <c r="BB425" s="1009"/>
      <c r="BC425" s="1009"/>
      <c r="BD425" s="1009"/>
      <c r="BE425" s="1009"/>
      <c r="BF425" s="1009"/>
      <c r="BG425" s="1009"/>
      <c r="BH425" s="1009"/>
      <c r="BI425" s="1009"/>
      <c r="BJ425" s="1009"/>
      <c r="BK425" s="1009"/>
      <c r="BL425" s="1009"/>
      <c r="BM425" s="1009"/>
      <c r="BN425" s="1009"/>
      <c r="BO425" s="1009"/>
      <c r="BP425" s="1009"/>
      <c r="BQ425" s="1009"/>
      <c r="BR425" s="1009"/>
      <c r="BS425" s="1009"/>
      <c r="BT425" s="1009"/>
      <c r="BU425" s="1009"/>
      <c r="BV425" s="1009"/>
      <c r="BW425" s="1009"/>
      <c r="BX425" s="1009"/>
      <c r="BY425" s="1009"/>
      <c r="BZ425" s="1009"/>
      <c r="CA425" s="1009"/>
      <c r="CB425" s="1009"/>
      <c r="CC425" s="1009"/>
      <c r="CD425" s="1009"/>
      <c r="CE425" s="1009"/>
      <c r="CF425" s="1009"/>
      <c r="CG425" s="1009"/>
      <c r="CH425" s="1009"/>
      <c r="CI425" s="1009"/>
      <c r="CJ425" s="1009"/>
      <c r="CK425" s="1009"/>
      <c r="CL425" s="1009"/>
    </row>
    <row r="426" spans="1:90" s="959" customFormat="1">
      <c r="A426" s="928"/>
      <c r="D426" s="1025"/>
      <c r="E426" s="1025"/>
      <c r="F426" s="1025"/>
      <c r="G426" s="1025"/>
      <c r="P426" s="1009"/>
      <c r="Q426" s="1009"/>
      <c r="R426" s="1009"/>
      <c r="S426" s="1009"/>
      <c r="T426" s="1009"/>
      <c r="U426" s="1009"/>
      <c r="V426" s="1009"/>
      <c r="W426" s="1009"/>
      <c r="X426" s="1009"/>
      <c r="Y426" s="1009"/>
      <c r="Z426" s="1009"/>
      <c r="AA426" s="1009"/>
      <c r="AB426" s="1009"/>
      <c r="AC426" s="1009"/>
      <c r="AD426" s="1009"/>
      <c r="AE426" s="1009"/>
      <c r="AF426" s="1009"/>
      <c r="AG426" s="1009"/>
      <c r="AH426" s="1009"/>
      <c r="AI426" s="1009"/>
      <c r="AJ426" s="1009"/>
      <c r="AK426" s="1009"/>
      <c r="AL426" s="1009"/>
      <c r="AM426" s="1009"/>
      <c r="AN426" s="1009"/>
      <c r="AO426" s="1009"/>
      <c r="AP426" s="1009"/>
      <c r="AQ426" s="1009"/>
      <c r="AR426" s="1009"/>
      <c r="AS426" s="1009"/>
      <c r="AT426" s="1009"/>
      <c r="AU426" s="1009"/>
      <c r="AV426" s="1009"/>
      <c r="AW426" s="1009"/>
      <c r="AX426" s="1009"/>
      <c r="AY426" s="1009"/>
      <c r="AZ426" s="1009"/>
      <c r="BA426" s="1009"/>
      <c r="BB426" s="1009"/>
      <c r="BC426" s="1009"/>
      <c r="BD426" s="1009"/>
      <c r="BE426" s="1009"/>
      <c r="BF426" s="1009"/>
      <c r="BG426" s="1009"/>
      <c r="BH426" s="1009"/>
      <c r="BI426" s="1009"/>
      <c r="BJ426" s="1009"/>
      <c r="BK426" s="1009"/>
      <c r="BL426" s="1009"/>
      <c r="BM426" s="1009"/>
      <c r="BN426" s="1009"/>
      <c r="BO426" s="1009"/>
      <c r="BP426" s="1009"/>
      <c r="BQ426" s="1009"/>
      <c r="BR426" s="1009"/>
      <c r="BS426" s="1009"/>
      <c r="BT426" s="1009"/>
      <c r="BU426" s="1009"/>
      <c r="BV426" s="1009"/>
      <c r="BW426" s="1009"/>
      <c r="BX426" s="1009"/>
      <c r="BY426" s="1009"/>
      <c r="BZ426" s="1009"/>
      <c r="CA426" s="1009"/>
      <c r="CB426" s="1009"/>
      <c r="CC426" s="1009"/>
      <c r="CD426" s="1009"/>
      <c r="CE426" s="1009"/>
      <c r="CF426" s="1009"/>
      <c r="CG426" s="1009"/>
      <c r="CH426" s="1009"/>
      <c r="CI426" s="1009"/>
      <c r="CJ426" s="1009"/>
      <c r="CK426" s="1009"/>
      <c r="CL426" s="1009"/>
    </row>
    <row r="427" spans="1:90" s="959" customFormat="1">
      <c r="A427" s="928"/>
      <c r="D427" s="1025"/>
      <c r="E427" s="1025"/>
      <c r="F427" s="1025"/>
      <c r="G427" s="1025"/>
      <c r="P427" s="1009"/>
      <c r="Q427" s="1009"/>
      <c r="R427" s="1009"/>
      <c r="S427" s="1009"/>
      <c r="T427" s="1009"/>
      <c r="U427" s="1009"/>
      <c r="V427" s="1009"/>
      <c r="W427" s="1009"/>
      <c r="X427" s="1009"/>
      <c r="Y427" s="1009"/>
      <c r="Z427" s="1009"/>
      <c r="AA427" s="1009"/>
      <c r="AB427" s="1009"/>
      <c r="AC427" s="1009"/>
      <c r="AD427" s="1009"/>
      <c r="AE427" s="1009"/>
      <c r="AF427" s="1009"/>
      <c r="AG427" s="1009"/>
      <c r="AH427" s="1009"/>
      <c r="AI427" s="1009"/>
      <c r="AJ427" s="1009"/>
      <c r="AK427" s="1009"/>
      <c r="AL427" s="1009"/>
      <c r="AM427" s="1009"/>
      <c r="AN427" s="1009"/>
      <c r="AO427" s="1009"/>
      <c r="AP427" s="1009"/>
      <c r="AQ427" s="1009"/>
      <c r="AR427" s="1009"/>
      <c r="AS427" s="1009"/>
      <c r="AT427" s="1009"/>
      <c r="AU427" s="1009"/>
      <c r="AV427" s="1009"/>
      <c r="AW427" s="1009"/>
      <c r="AX427" s="1009"/>
      <c r="AY427" s="1009"/>
      <c r="AZ427" s="1009"/>
      <c r="BA427" s="1009"/>
      <c r="BB427" s="1009"/>
      <c r="BC427" s="1009"/>
      <c r="BD427" s="1009"/>
      <c r="BE427" s="1009"/>
      <c r="BF427" s="1009"/>
      <c r="BG427" s="1009"/>
      <c r="BH427" s="1009"/>
      <c r="BI427" s="1009"/>
      <c r="BJ427" s="1009"/>
      <c r="BK427" s="1009"/>
      <c r="BL427" s="1009"/>
      <c r="BM427" s="1009"/>
      <c r="BN427" s="1009"/>
      <c r="BO427" s="1009"/>
      <c r="BP427" s="1009"/>
      <c r="BQ427" s="1009"/>
      <c r="BR427" s="1009"/>
      <c r="BS427" s="1009"/>
      <c r="BT427" s="1009"/>
      <c r="BU427" s="1009"/>
      <c r="BV427" s="1009"/>
      <c r="BW427" s="1009"/>
      <c r="BX427" s="1009"/>
      <c r="BY427" s="1009"/>
      <c r="BZ427" s="1009"/>
      <c r="CA427" s="1009"/>
      <c r="CB427" s="1009"/>
      <c r="CC427" s="1009"/>
      <c r="CD427" s="1009"/>
      <c r="CE427" s="1009"/>
      <c r="CF427" s="1009"/>
      <c r="CG427" s="1009"/>
      <c r="CH427" s="1009"/>
      <c r="CI427" s="1009"/>
      <c r="CJ427" s="1009"/>
      <c r="CK427" s="1009"/>
      <c r="CL427" s="1009"/>
    </row>
    <row r="428" spans="1:90" s="959" customFormat="1">
      <c r="A428" s="928"/>
      <c r="D428" s="1025"/>
      <c r="E428" s="1025"/>
      <c r="F428" s="1025"/>
      <c r="G428" s="1025"/>
      <c r="P428" s="1009"/>
      <c r="Q428" s="1009"/>
      <c r="R428" s="1009"/>
      <c r="S428" s="1009"/>
      <c r="T428" s="1009"/>
      <c r="U428" s="1009"/>
      <c r="V428" s="1009"/>
      <c r="W428" s="1009"/>
      <c r="X428" s="1009"/>
      <c r="Y428" s="1009"/>
      <c r="Z428" s="1009"/>
      <c r="AA428" s="1009"/>
      <c r="AB428" s="1009"/>
      <c r="AC428" s="1009"/>
      <c r="AD428" s="1009"/>
      <c r="AE428" s="1009"/>
      <c r="AF428" s="1009"/>
      <c r="AG428" s="1009"/>
      <c r="AH428" s="1009"/>
      <c r="AI428" s="1009"/>
      <c r="AJ428" s="1009"/>
      <c r="AK428" s="1009"/>
      <c r="AL428" s="1009"/>
      <c r="AM428" s="1009"/>
      <c r="AN428" s="1009"/>
      <c r="AO428" s="1009"/>
      <c r="AP428" s="1009"/>
      <c r="AQ428" s="1009"/>
      <c r="AR428" s="1009"/>
      <c r="AS428" s="1009"/>
      <c r="AT428" s="1009"/>
      <c r="AU428" s="1009"/>
      <c r="AV428" s="1009"/>
      <c r="AW428" s="1009"/>
      <c r="AX428" s="1009"/>
      <c r="AY428" s="1009"/>
      <c r="AZ428" s="1009"/>
      <c r="BA428" s="1009"/>
      <c r="BB428" s="1009"/>
      <c r="BC428" s="1009"/>
      <c r="BD428" s="1009"/>
      <c r="BE428" s="1009"/>
      <c r="BF428" s="1009"/>
      <c r="BG428" s="1009"/>
      <c r="BH428" s="1009"/>
      <c r="BI428" s="1009"/>
      <c r="BJ428" s="1009"/>
      <c r="BK428" s="1009"/>
      <c r="BL428" s="1009"/>
      <c r="BM428" s="1009"/>
      <c r="BN428" s="1009"/>
      <c r="BO428" s="1009"/>
      <c r="BP428" s="1009"/>
      <c r="BQ428" s="1009"/>
      <c r="BR428" s="1009"/>
      <c r="BS428" s="1009"/>
      <c r="BT428" s="1009"/>
      <c r="BU428" s="1009"/>
      <c r="BV428" s="1009"/>
      <c r="BW428" s="1009"/>
      <c r="BX428" s="1009"/>
      <c r="BY428" s="1009"/>
      <c r="BZ428" s="1009"/>
      <c r="CA428" s="1009"/>
      <c r="CB428" s="1009"/>
      <c r="CC428" s="1009"/>
      <c r="CD428" s="1009"/>
      <c r="CE428" s="1009"/>
      <c r="CF428" s="1009"/>
      <c r="CG428" s="1009"/>
      <c r="CH428" s="1009"/>
      <c r="CI428" s="1009"/>
      <c r="CJ428" s="1009"/>
      <c r="CK428" s="1009"/>
      <c r="CL428" s="1009"/>
    </row>
    <row r="429" spans="1:90" s="959" customFormat="1">
      <c r="A429" s="928"/>
      <c r="D429" s="1025"/>
      <c r="E429" s="1025"/>
      <c r="F429" s="1025"/>
      <c r="G429" s="1025"/>
      <c r="P429" s="1009"/>
      <c r="Q429" s="1009"/>
      <c r="R429" s="1009"/>
      <c r="S429" s="1009"/>
      <c r="T429" s="1009"/>
      <c r="U429" s="1009"/>
      <c r="V429" s="1009"/>
      <c r="W429" s="1009"/>
      <c r="X429" s="1009"/>
      <c r="Y429" s="1009"/>
      <c r="Z429" s="1009"/>
      <c r="AA429" s="1009"/>
      <c r="AB429" s="1009"/>
      <c r="AC429" s="1009"/>
      <c r="AD429" s="1009"/>
      <c r="AE429" s="1009"/>
      <c r="AF429" s="1009"/>
      <c r="AG429" s="1009"/>
      <c r="AH429" s="1009"/>
      <c r="AI429" s="1009"/>
      <c r="AJ429" s="1009"/>
      <c r="AK429" s="1009"/>
      <c r="AL429" s="1009"/>
      <c r="AM429" s="1009"/>
      <c r="AN429" s="1009"/>
      <c r="AO429" s="1009"/>
      <c r="AP429" s="1009"/>
      <c r="AQ429" s="1009"/>
      <c r="AR429" s="1009"/>
      <c r="AS429" s="1009"/>
      <c r="AT429" s="1009"/>
      <c r="AU429" s="1009"/>
      <c r="AV429" s="1009"/>
      <c r="AW429" s="1009"/>
      <c r="AX429" s="1009"/>
      <c r="AY429" s="1009"/>
      <c r="AZ429" s="1009"/>
      <c r="BA429" s="1009"/>
      <c r="BB429" s="1009"/>
      <c r="BC429" s="1009"/>
      <c r="BD429" s="1009"/>
      <c r="BE429" s="1009"/>
      <c r="BF429" s="1009"/>
      <c r="BG429" s="1009"/>
      <c r="BH429" s="1009"/>
      <c r="BI429" s="1009"/>
      <c r="BJ429" s="1009"/>
      <c r="BK429" s="1009"/>
      <c r="BL429" s="1009"/>
      <c r="BM429" s="1009"/>
      <c r="BN429" s="1009"/>
      <c r="BO429" s="1009"/>
      <c r="BP429" s="1009"/>
      <c r="BQ429" s="1009"/>
      <c r="BR429" s="1009"/>
      <c r="BS429" s="1009"/>
      <c r="BT429" s="1009"/>
      <c r="BU429" s="1009"/>
      <c r="BV429" s="1009"/>
      <c r="BW429" s="1009"/>
      <c r="BX429" s="1009"/>
      <c r="BY429" s="1009"/>
      <c r="BZ429" s="1009"/>
      <c r="CA429" s="1009"/>
      <c r="CB429" s="1009"/>
      <c r="CC429" s="1009"/>
      <c r="CD429" s="1009"/>
      <c r="CE429" s="1009"/>
      <c r="CF429" s="1009"/>
      <c r="CG429" s="1009"/>
      <c r="CH429" s="1009"/>
      <c r="CI429" s="1009"/>
      <c r="CJ429" s="1009"/>
      <c r="CK429" s="1009"/>
      <c r="CL429" s="1009"/>
    </row>
    <row r="430" spans="1:90" s="959" customFormat="1">
      <c r="A430" s="928"/>
      <c r="D430" s="1025"/>
      <c r="E430" s="1025"/>
      <c r="F430" s="1025"/>
      <c r="G430" s="1025"/>
      <c r="P430" s="1009"/>
      <c r="Q430" s="1009"/>
      <c r="R430" s="1009"/>
      <c r="S430" s="1009"/>
      <c r="T430" s="1009"/>
      <c r="U430" s="1009"/>
      <c r="V430" s="1009"/>
      <c r="W430" s="1009"/>
      <c r="X430" s="1009"/>
      <c r="Y430" s="1009"/>
      <c r="Z430" s="1009"/>
      <c r="AA430" s="1009"/>
      <c r="AB430" s="1009"/>
      <c r="AC430" s="1009"/>
      <c r="AD430" s="1009"/>
      <c r="AE430" s="1009"/>
      <c r="AF430" s="1009"/>
      <c r="AG430" s="1009"/>
      <c r="AH430" s="1009"/>
      <c r="AI430" s="1009"/>
      <c r="AJ430" s="1009"/>
      <c r="AK430" s="1009"/>
      <c r="AL430" s="1009"/>
      <c r="AM430" s="1009"/>
      <c r="AN430" s="1009"/>
      <c r="AO430" s="1009"/>
      <c r="AP430" s="1009"/>
      <c r="AQ430" s="1009"/>
      <c r="AR430" s="1009"/>
      <c r="AS430" s="1009"/>
      <c r="AT430" s="1009"/>
      <c r="AU430" s="1009"/>
      <c r="AV430" s="1009"/>
      <c r="AW430" s="1009"/>
      <c r="AX430" s="1009"/>
      <c r="AY430" s="1009"/>
      <c r="AZ430" s="1009"/>
      <c r="BA430" s="1009"/>
      <c r="BB430" s="1009"/>
      <c r="BC430" s="1009"/>
      <c r="BD430" s="1009"/>
      <c r="BE430" s="1009"/>
      <c r="BF430" s="1009"/>
      <c r="BG430" s="1009"/>
      <c r="BH430" s="1009"/>
      <c r="BI430" s="1009"/>
      <c r="BJ430" s="1009"/>
      <c r="BK430" s="1009"/>
      <c r="BL430" s="1009"/>
      <c r="BM430" s="1009"/>
      <c r="BN430" s="1009"/>
      <c r="BO430" s="1009"/>
      <c r="BP430" s="1009"/>
      <c r="BQ430" s="1009"/>
      <c r="BR430" s="1009"/>
      <c r="BS430" s="1009"/>
      <c r="BT430" s="1009"/>
      <c r="BU430" s="1009"/>
      <c r="BV430" s="1009"/>
      <c r="BW430" s="1009"/>
      <c r="BX430" s="1009"/>
      <c r="BY430" s="1009"/>
      <c r="BZ430" s="1009"/>
      <c r="CA430" s="1009"/>
      <c r="CB430" s="1009"/>
      <c r="CC430" s="1009"/>
      <c r="CD430" s="1009"/>
      <c r="CE430" s="1009"/>
      <c r="CF430" s="1009"/>
      <c r="CG430" s="1009"/>
      <c r="CH430" s="1009"/>
      <c r="CI430" s="1009"/>
      <c r="CJ430" s="1009"/>
      <c r="CK430" s="1009"/>
      <c r="CL430" s="1009"/>
    </row>
    <row r="431" spans="1:90" s="959" customFormat="1">
      <c r="A431" s="928"/>
      <c r="D431" s="1025"/>
      <c r="E431" s="1025"/>
      <c r="F431" s="1025"/>
      <c r="G431" s="1025"/>
      <c r="P431" s="1009"/>
      <c r="Q431" s="1009"/>
      <c r="R431" s="1009"/>
      <c r="S431" s="1009"/>
      <c r="T431" s="1009"/>
      <c r="U431" s="1009"/>
      <c r="V431" s="1009"/>
      <c r="W431" s="1009"/>
      <c r="X431" s="1009"/>
      <c r="Y431" s="1009"/>
      <c r="Z431" s="1009"/>
      <c r="AA431" s="1009"/>
      <c r="AB431" s="1009"/>
      <c r="AC431" s="1009"/>
      <c r="AD431" s="1009"/>
      <c r="AE431" s="1009"/>
      <c r="AF431" s="1009"/>
      <c r="AG431" s="1009"/>
      <c r="AH431" s="1009"/>
      <c r="AI431" s="1009"/>
      <c r="AJ431" s="1009"/>
      <c r="AK431" s="1009"/>
      <c r="AL431" s="1009"/>
      <c r="AM431" s="1009"/>
      <c r="AN431" s="1009"/>
      <c r="AO431" s="1009"/>
      <c r="AP431" s="1009"/>
      <c r="AQ431" s="1009"/>
      <c r="AR431" s="1009"/>
      <c r="AS431" s="1009"/>
      <c r="AT431" s="1009"/>
      <c r="AU431" s="1009"/>
      <c r="AV431" s="1009"/>
      <c r="AW431" s="1009"/>
      <c r="AX431" s="1009"/>
      <c r="AY431" s="1009"/>
      <c r="AZ431" s="1009"/>
      <c r="BA431" s="1009"/>
      <c r="BB431" s="1009"/>
      <c r="BC431" s="1009"/>
      <c r="BD431" s="1009"/>
      <c r="BE431" s="1009"/>
      <c r="BF431" s="1009"/>
      <c r="BG431" s="1009"/>
      <c r="BH431" s="1009"/>
      <c r="BI431" s="1009"/>
      <c r="BJ431" s="1009"/>
      <c r="BK431" s="1009"/>
      <c r="BL431" s="1009"/>
      <c r="BM431" s="1009"/>
      <c r="BN431" s="1009"/>
      <c r="BO431" s="1009"/>
      <c r="BP431" s="1009"/>
      <c r="BQ431" s="1009"/>
      <c r="BR431" s="1009"/>
      <c r="BS431" s="1009"/>
      <c r="BT431" s="1009"/>
      <c r="BU431" s="1009"/>
      <c r="BV431" s="1009"/>
      <c r="BW431" s="1009"/>
      <c r="BX431" s="1009"/>
      <c r="BY431" s="1009"/>
      <c r="BZ431" s="1009"/>
      <c r="CA431" s="1009"/>
      <c r="CB431" s="1009"/>
      <c r="CC431" s="1009"/>
      <c r="CD431" s="1009"/>
      <c r="CE431" s="1009"/>
      <c r="CF431" s="1009"/>
      <c r="CG431" s="1009"/>
      <c r="CH431" s="1009"/>
      <c r="CI431" s="1009"/>
      <c r="CJ431" s="1009"/>
      <c r="CK431" s="1009"/>
      <c r="CL431" s="1009"/>
    </row>
    <row r="432" spans="1:90" s="959" customFormat="1">
      <c r="A432" s="928"/>
      <c r="D432" s="1025"/>
      <c r="E432" s="1025"/>
      <c r="F432" s="1025"/>
      <c r="G432" s="1025"/>
      <c r="P432" s="1009"/>
      <c r="Q432" s="1009"/>
      <c r="R432" s="1009"/>
      <c r="S432" s="1009"/>
      <c r="T432" s="1009"/>
      <c r="U432" s="1009"/>
      <c r="V432" s="1009"/>
      <c r="W432" s="1009"/>
      <c r="X432" s="1009"/>
      <c r="Y432" s="1009"/>
      <c r="Z432" s="1009"/>
      <c r="AA432" s="1009"/>
      <c r="AB432" s="1009"/>
      <c r="AC432" s="1009"/>
      <c r="AD432" s="1009"/>
      <c r="AE432" s="1009"/>
      <c r="AF432" s="1009"/>
      <c r="AG432" s="1009"/>
      <c r="AH432" s="1009"/>
      <c r="AI432" s="1009"/>
      <c r="AJ432" s="1009"/>
      <c r="AK432" s="1009"/>
      <c r="AL432" s="1009"/>
      <c r="AM432" s="1009"/>
      <c r="AN432" s="1009"/>
      <c r="AO432" s="1009"/>
      <c r="AP432" s="1009"/>
      <c r="AQ432" s="1009"/>
      <c r="AR432" s="1009"/>
      <c r="AS432" s="1009"/>
      <c r="AT432" s="1009"/>
      <c r="AU432" s="1009"/>
      <c r="AV432" s="1009"/>
      <c r="AW432" s="1009"/>
      <c r="AX432" s="1009"/>
      <c r="AY432" s="1009"/>
      <c r="AZ432" s="1009"/>
      <c r="BA432" s="1009"/>
      <c r="BB432" s="1009"/>
      <c r="BC432" s="1009"/>
      <c r="BD432" s="1009"/>
      <c r="BE432" s="1009"/>
      <c r="BF432" s="1009"/>
      <c r="BG432" s="1009"/>
      <c r="BH432" s="1009"/>
      <c r="BI432" s="1009"/>
      <c r="BJ432" s="1009"/>
      <c r="BK432" s="1009"/>
      <c r="BL432" s="1009"/>
      <c r="BM432" s="1009"/>
      <c r="BN432" s="1009"/>
      <c r="BO432" s="1009"/>
      <c r="BP432" s="1009"/>
      <c r="BQ432" s="1009"/>
      <c r="BR432" s="1009"/>
      <c r="BS432" s="1009"/>
      <c r="BT432" s="1009"/>
      <c r="BU432" s="1009"/>
      <c r="BV432" s="1009"/>
      <c r="BW432" s="1009"/>
      <c r="BX432" s="1009"/>
      <c r="BY432" s="1009"/>
      <c r="BZ432" s="1009"/>
      <c r="CA432" s="1009"/>
      <c r="CB432" s="1009"/>
      <c r="CC432" s="1009"/>
      <c r="CD432" s="1009"/>
      <c r="CE432" s="1009"/>
      <c r="CF432" s="1009"/>
      <c r="CG432" s="1009"/>
      <c r="CH432" s="1009"/>
      <c r="CI432" s="1009"/>
      <c r="CJ432" s="1009"/>
      <c r="CK432" s="1009"/>
      <c r="CL432" s="1009"/>
    </row>
    <row r="433" spans="1:90" s="959" customFormat="1">
      <c r="A433" s="928"/>
      <c r="D433" s="1025"/>
      <c r="E433" s="1025"/>
      <c r="F433" s="1025"/>
      <c r="G433" s="1025"/>
      <c r="P433" s="1009"/>
      <c r="Q433" s="1009"/>
      <c r="R433" s="1009"/>
      <c r="S433" s="1009"/>
      <c r="T433" s="1009"/>
      <c r="U433" s="1009"/>
      <c r="V433" s="1009"/>
      <c r="W433" s="1009"/>
      <c r="X433" s="1009"/>
      <c r="Y433" s="1009"/>
      <c r="Z433" s="1009"/>
      <c r="AA433" s="1009"/>
      <c r="AB433" s="1009"/>
      <c r="AC433" s="1009"/>
      <c r="AD433" s="1009"/>
      <c r="AE433" s="1009"/>
      <c r="AF433" s="1009"/>
      <c r="AG433" s="1009"/>
      <c r="AH433" s="1009"/>
      <c r="AI433" s="1009"/>
      <c r="AJ433" s="1009"/>
      <c r="AK433" s="1009"/>
      <c r="AL433" s="1009"/>
      <c r="AM433" s="1009"/>
      <c r="AN433" s="1009"/>
      <c r="AO433" s="1009"/>
      <c r="AP433" s="1009"/>
      <c r="AQ433" s="1009"/>
      <c r="AR433" s="1009"/>
      <c r="AS433" s="1009"/>
      <c r="AT433" s="1009"/>
      <c r="AU433" s="1009"/>
      <c r="AV433" s="1009"/>
      <c r="AW433" s="1009"/>
      <c r="AX433" s="1009"/>
      <c r="AY433" s="1009"/>
      <c r="AZ433" s="1009"/>
      <c r="BA433" s="1009"/>
      <c r="BB433" s="1009"/>
      <c r="BC433" s="1009"/>
      <c r="BD433" s="1009"/>
      <c r="BE433" s="1009"/>
      <c r="BF433" s="1009"/>
      <c r="BG433" s="1009"/>
      <c r="BH433" s="1009"/>
      <c r="BI433" s="1009"/>
      <c r="BJ433" s="1009"/>
      <c r="BK433" s="1009"/>
      <c r="BL433" s="1009"/>
      <c r="BM433" s="1009"/>
      <c r="BN433" s="1009"/>
      <c r="BO433" s="1009"/>
      <c r="BP433" s="1009"/>
      <c r="BQ433" s="1009"/>
      <c r="BR433" s="1009"/>
      <c r="BS433" s="1009"/>
      <c r="BT433" s="1009"/>
      <c r="BU433" s="1009"/>
      <c r="BV433" s="1009"/>
      <c r="BW433" s="1009"/>
      <c r="BX433" s="1009"/>
      <c r="BY433" s="1009"/>
      <c r="BZ433" s="1009"/>
      <c r="CA433" s="1009"/>
      <c r="CB433" s="1009"/>
      <c r="CC433" s="1009"/>
      <c r="CD433" s="1009"/>
      <c r="CE433" s="1009"/>
      <c r="CF433" s="1009"/>
      <c r="CG433" s="1009"/>
      <c r="CH433" s="1009"/>
      <c r="CI433" s="1009"/>
      <c r="CJ433" s="1009"/>
      <c r="CK433" s="1009"/>
      <c r="CL433" s="1009"/>
    </row>
    <row r="434" spans="1:90" s="959" customFormat="1">
      <c r="A434" s="928"/>
      <c r="D434" s="1025"/>
      <c r="E434" s="1025"/>
      <c r="F434" s="1025"/>
      <c r="G434" s="1025"/>
      <c r="P434" s="1009"/>
      <c r="Q434" s="1009"/>
      <c r="R434" s="1009"/>
      <c r="S434" s="1009"/>
      <c r="T434" s="1009"/>
      <c r="U434" s="1009"/>
      <c r="V434" s="1009"/>
      <c r="W434" s="1009"/>
      <c r="X434" s="1009"/>
      <c r="Y434" s="1009"/>
      <c r="Z434" s="1009"/>
      <c r="AA434" s="1009"/>
      <c r="AB434" s="1009"/>
      <c r="AC434" s="1009"/>
      <c r="AD434" s="1009"/>
      <c r="AE434" s="1009"/>
      <c r="AF434" s="1009"/>
      <c r="AG434" s="1009"/>
      <c r="AH434" s="1009"/>
      <c r="AI434" s="1009"/>
      <c r="AJ434" s="1009"/>
      <c r="AK434" s="1009"/>
      <c r="AL434" s="1009"/>
      <c r="AM434" s="1009"/>
      <c r="AN434" s="1009"/>
      <c r="AO434" s="1009"/>
      <c r="AP434" s="1009"/>
      <c r="AQ434" s="1009"/>
      <c r="AR434" s="1009"/>
      <c r="AS434" s="1009"/>
      <c r="AT434" s="1009"/>
      <c r="AU434" s="1009"/>
      <c r="AV434" s="1009"/>
      <c r="AW434" s="1009"/>
      <c r="AX434" s="1009"/>
      <c r="AY434" s="1009"/>
      <c r="AZ434" s="1009"/>
      <c r="BA434" s="1009"/>
      <c r="BB434" s="1009"/>
      <c r="BC434" s="1009"/>
      <c r="BD434" s="1009"/>
      <c r="BE434" s="1009"/>
      <c r="BF434" s="1009"/>
      <c r="BG434" s="1009"/>
      <c r="BH434" s="1009"/>
      <c r="BI434" s="1009"/>
      <c r="BJ434" s="1009"/>
      <c r="BK434" s="1009"/>
      <c r="BL434" s="1009"/>
      <c r="BM434" s="1009"/>
      <c r="BN434" s="1009"/>
      <c r="BO434" s="1009"/>
      <c r="BP434" s="1009"/>
      <c r="BQ434" s="1009"/>
      <c r="BR434" s="1009"/>
      <c r="BS434" s="1009"/>
      <c r="BT434" s="1009"/>
      <c r="BU434" s="1009"/>
      <c r="BV434" s="1009"/>
      <c r="BW434" s="1009"/>
      <c r="BX434" s="1009"/>
      <c r="BY434" s="1009"/>
      <c r="BZ434" s="1009"/>
      <c r="CA434" s="1009"/>
      <c r="CB434" s="1009"/>
      <c r="CC434" s="1009"/>
      <c r="CD434" s="1009"/>
      <c r="CE434" s="1009"/>
      <c r="CF434" s="1009"/>
      <c r="CG434" s="1009"/>
      <c r="CH434" s="1009"/>
      <c r="CI434" s="1009"/>
      <c r="CJ434" s="1009"/>
      <c r="CK434" s="1009"/>
      <c r="CL434" s="1009"/>
    </row>
    <row r="435" spans="1:90" s="959" customFormat="1">
      <c r="A435" s="928"/>
      <c r="D435" s="1025"/>
      <c r="E435" s="1025"/>
      <c r="F435" s="1025"/>
      <c r="G435" s="1025"/>
      <c r="P435" s="1009"/>
      <c r="Q435" s="1009"/>
      <c r="R435" s="1009"/>
      <c r="S435" s="1009"/>
      <c r="T435" s="1009"/>
      <c r="U435" s="1009"/>
      <c r="V435" s="1009"/>
      <c r="W435" s="1009"/>
      <c r="X435" s="1009"/>
      <c r="Y435" s="1009"/>
      <c r="Z435" s="1009"/>
      <c r="AA435" s="1009"/>
      <c r="AB435" s="1009"/>
      <c r="AC435" s="1009"/>
      <c r="AD435" s="1009"/>
      <c r="AE435" s="1009"/>
      <c r="AF435" s="1009"/>
      <c r="AG435" s="1009"/>
      <c r="AH435" s="1009"/>
      <c r="AI435" s="1009"/>
      <c r="AJ435" s="1009"/>
      <c r="AK435" s="1009"/>
      <c r="AL435" s="1009"/>
      <c r="AM435" s="1009"/>
      <c r="AN435" s="1009"/>
      <c r="AO435" s="1009"/>
      <c r="AP435" s="1009"/>
      <c r="AQ435" s="1009"/>
      <c r="AR435" s="1009"/>
      <c r="AS435" s="1009"/>
      <c r="AT435" s="1009"/>
      <c r="AU435" s="1009"/>
      <c r="AV435" s="1009"/>
      <c r="AW435" s="1009"/>
      <c r="AX435" s="1009"/>
      <c r="AY435" s="1009"/>
      <c r="AZ435" s="1009"/>
      <c r="BA435" s="1009"/>
      <c r="BB435" s="1009"/>
      <c r="BC435" s="1009"/>
      <c r="BD435" s="1009"/>
      <c r="BE435" s="1009"/>
      <c r="BF435" s="1009"/>
      <c r="BG435" s="1009"/>
      <c r="BH435" s="1009"/>
      <c r="BI435" s="1009"/>
      <c r="BJ435" s="1009"/>
      <c r="BK435" s="1009"/>
      <c r="BL435" s="1009"/>
      <c r="BM435" s="1009"/>
      <c r="BN435" s="1009"/>
      <c r="BO435" s="1009"/>
      <c r="BP435" s="1009"/>
      <c r="BQ435" s="1009"/>
      <c r="BR435" s="1009"/>
      <c r="BS435" s="1009"/>
      <c r="BT435" s="1009"/>
      <c r="BU435" s="1009"/>
      <c r="BV435" s="1009"/>
      <c r="BW435" s="1009"/>
      <c r="BX435" s="1009"/>
      <c r="BY435" s="1009"/>
      <c r="BZ435" s="1009"/>
      <c r="CA435" s="1009"/>
      <c r="CB435" s="1009"/>
      <c r="CC435" s="1009"/>
      <c r="CD435" s="1009"/>
      <c r="CE435" s="1009"/>
      <c r="CF435" s="1009"/>
      <c r="CG435" s="1009"/>
      <c r="CH435" s="1009"/>
      <c r="CI435" s="1009"/>
      <c r="CJ435" s="1009"/>
      <c r="CK435" s="1009"/>
      <c r="CL435" s="1009"/>
    </row>
    <row r="436" spans="1:90" s="959" customFormat="1">
      <c r="A436" s="928"/>
      <c r="D436" s="1025"/>
      <c r="E436" s="1025"/>
      <c r="F436" s="1025"/>
      <c r="G436" s="1025"/>
      <c r="P436" s="1009"/>
      <c r="Q436" s="1009"/>
      <c r="R436" s="1009"/>
      <c r="S436" s="1009"/>
      <c r="T436" s="1009"/>
      <c r="U436" s="1009"/>
      <c r="V436" s="1009"/>
      <c r="W436" s="1009"/>
      <c r="X436" s="1009"/>
      <c r="Y436" s="1009"/>
      <c r="Z436" s="1009"/>
      <c r="AA436" s="1009"/>
      <c r="AB436" s="1009"/>
      <c r="AC436" s="1009"/>
      <c r="AD436" s="1009"/>
      <c r="AE436" s="1009"/>
      <c r="AF436" s="1009"/>
      <c r="AG436" s="1009"/>
      <c r="AH436" s="1009"/>
      <c r="AI436" s="1009"/>
      <c r="AJ436" s="1009"/>
      <c r="AK436" s="1009"/>
      <c r="AL436" s="1009"/>
      <c r="AM436" s="1009"/>
      <c r="AN436" s="1009"/>
      <c r="AO436" s="1009"/>
      <c r="AP436" s="1009"/>
      <c r="AQ436" s="1009"/>
      <c r="AR436" s="1009"/>
      <c r="AS436" s="1009"/>
      <c r="AT436" s="1009"/>
      <c r="AU436" s="1009"/>
      <c r="AV436" s="1009"/>
      <c r="AW436" s="1009"/>
      <c r="AX436" s="1009"/>
      <c r="AY436" s="1009"/>
      <c r="AZ436" s="1009"/>
      <c r="BA436" s="1009"/>
      <c r="BB436" s="1009"/>
      <c r="BC436" s="1009"/>
      <c r="BD436" s="1009"/>
      <c r="BE436" s="1009"/>
      <c r="BF436" s="1009"/>
      <c r="BG436" s="1009"/>
      <c r="BH436" s="1009"/>
      <c r="BI436" s="1009"/>
      <c r="BJ436" s="1009"/>
      <c r="BK436" s="1009"/>
      <c r="BL436" s="1009"/>
      <c r="BM436" s="1009"/>
      <c r="BN436" s="1009"/>
      <c r="BO436" s="1009"/>
      <c r="BP436" s="1009"/>
      <c r="BQ436" s="1009"/>
      <c r="BR436" s="1009"/>
      <c r="BS436" s="1009"/>
      <c r="BT436" s="1009"/>
      <c r="BU436" s="1009"/>
      <c r="BV436" s="1009"/>
      <c r="BW436" s="1009"/>
      <c r="BX436" s="1009"/>
      <c r="BY436" s="1009"/>
      <c r="BZ436" s="1009"/>
      <c r="CA436" s="1009"/>
      <c r="CB436" s="1009"/>
      <c r="CC436" s="1009"/>
      <c r="CD436" s="1009"/>
      <c r="CE436" s="1009"/>
      <c r="CF436" s="1009"/>
      <c r="CG436" s="1009"/>
      <c r="CH436" s="1009"/>
      <c r="CI436" s="1009"/>
      <c r="CJ436" s="1009"/>
      <c r="CK436" s="1009"/>
      <c r="CL436" s="1009"/>
    </row>
    <row r="437" spans="1:90" s="959" customFormat="1">
      <c r="A437" s="928"/>
      <c r="D437" s="1025"/>
      <c r="E437" s="1025"/>
      <c r="F437" s="1025"/>
      <c r="G437" s="1025"/>
      <c r="P437" s="1009"/>
      <c r="Q437" s="1009"/>
      <c r="R437" s="1009"/>
      <c r="S437" s="1009"/>
      <c r="T437" s="1009"/>
      <c r="U437" s="1009"/>
      <c r="V437" s="1009"/>
      <c r="W437" s="1009"/>
      <c r="X437" s="1009"/>
      <c r="Y437" s="1009"/>
      <c r="Z437" s="1009"/>
      <c r="AA437" s="1009"/>
      <c r="AB437" s="1009"/>
      <c r="AC437" s="1009"/>
      <c r="AD437" s="1009"/>
      <c r="AE437" s="1009"/>
      <c r="AF437" s="1009"/>
      <c r="AG437" s="1009"/>
      <c r="AH437" s="1009"/>
      <c r="AI437" s="1009"/>
      <c r="AJ437" s="1009"/>
      <c r="AK437" s="1009"/>
      <c r="AL437" s="1009"/>
      <c r="AM437" s="1009"/>
      <c r="AN437" s="1009"/>
      <c r="AO437" s="1009"/>
      <c r="AP437" s="1009"/>
      <c r="AQ437" s="1009"/>
      <c r="AR437" s="1009"/>
      <c r="AS437" s="1009"/>
      <c r="AT437" s="1009"/>
      <c r="AU437" s="1009"/>
      <c r="AV437" s="1009"/>
      <c r="AW437" s="1009"/>
      <c r="AX437" s="1009"/>
      <c r="AY437" s="1009"/>
      <c r="AZ437" s="1009"/>
      <c r="BA437" s="1009"/>
      <c r="BB437" s="1009"/>
      <c r="BC437" s="1009"/>
      <c r="BD437" s="1009"/>
      <c r="BE437" s="1009"/>
      <c r="BF437" s="1009"/>
      <c r="BG437" s="1009"/>
      <c r="BH437" s="1009"/>
      <c r="BI437" s="1009"/>
      <c r="BJ437" s="1009"/>
      <c r="BK437" s="1009"/>
      <c r="BL437" s="1009"/>
      <c r="BM437" s="1009"/>
      <c r="BN437" s="1009"/>
      <c r="BO437" s="1009"/>
      <c r="BP437" s="1009"/>
      <c r="BQ437" s="1009"/>
      <c r="BR437" s="1009"/>
      <c r="BS437" s="1009"/>
      <c r="BT437" s="1009"/>
      <c r="BU437" s="1009"/>
      <c r="BV437" s="1009"/>
      <c r="BW437" s="1009"/>
      <c r="BX437" s="1009"/>
      <c r="BY437" s="1009"/>
      <c r="BZ437" s="1009"/>
      <c r="CA437" s="1009"/>
      <c r="CB437" s="1009"/>
      <c r="CC437" s="1009"/>
      <c r="CD437" s="1009"/>
      <c r="CE437" s="1009"/>
      <c r="CF437" s="1009"/>
      <c r="CG437" s="1009"/>
      <c r="CH437" s="1009"/>
      <c r="CI437" s="1009"/>
      <c r="CJ437" s="1009"/>
      <c r="CK437" s="1009"/>
      <c r="CL437" s="1009"/>
    </row>
    <row r="438" spans="1:90" s="959" customFormat="1">
      <c r="A438" s="928"/>
      <c r="D438" s="1025"/>
      <c r="E438" s="1025"/>
      <c r="F438" s="1025"/>
      <c r="G438" s="1025"/>
      <c r="P438" s="1009"/>
      <c r="Q438" s="1009"/>
      <c r="R438" s="1009"/>
      <c r="S438" s="1009"/>
      <c r="T438" s="1009"/>
      <c r="U438" s="1009"/>
      <c r="V438" s="1009"/>
      <c r="W438" s="1009"/>
      <c r="X438" s="1009"/>
      <c r="Y438" s="1009"/>
      <c r="Z438" s="1009"/>
      <c r="AA438" s="1009"/>
      <c r="AB438" s="1009"/>
      <c r="AC438" s="1009"/>
      <c r="AD438" s="1009"/>
      <c r="AE438" s="1009"/>
      <c r="AF438" s="1009"/>
      <c r="AG438" s="1009"/>
      <c r="AH438" s="1009"/>
      <c r="AI438" s="1009"/>
      <c r="AJ438" s="1009"/>
      <c r="AK438" s="1009"/>
      <c r="AL438" s="1009"/>
      <c r="AM438" s="1009"/>
      <c r="AN438" s="1009"/>
      <c r="AO438" s="1009"/>
      <c r="AP438" s="1009"/>
      <c r="AQ438" s="1009"/>
      <c r="AR438" s="1009"/>
      <c r="AS438" s="1009"/>
      <c r="AT438" s="1009"/>
      <c r="AU438" s="1009"/>
      <c r="AV438" s="1009"/>
      <c r="AW438" s="1009"/>
      <c r="AX438" s="1009"/>
      <c r="AY438" s="1009"/>
      <c r="AZ438" s="1009"/>
      <c r="BA438" s="1009"/>
      <c r="BB438" s="1009"/>
      <c r="BC438" s="1009"/>
      <c r="BD438" s="1009"/>
      <c r="BE438" s="1009"/>
      <c r="BF438" s="1009"/>
      <c r="BG438" s="1009"/>
      <c r="BH438" s="1009"/>
      <c r="BI438" s="1009"/>
      <c r="BJ438" s="1009"/>
      <c r="BK438" s="1009"/>
      <c r="BL438" s="1009"/>
      <c r="BM438" s="1009"/>
      <c r="BN438" s="1009"/>
      <c r="BO438" s="1009"/>
      <c r="BP438" s="1009"/>
      <c r="BQ438" s="1009"/>
      <c r="BR438" s="1009"/>
      <c r="BS438" s="1009"/>
      <c r="BT438" s="1009"/>
      <c r="BU438" s="1009"/>
      <c r="BV438" s="1009"/>
      <c r="BW438" s="1009"/>
      <c r="BX438" s="1009"/>
      <c r="BY438" s="1009"/>
      <c r="BZ438" s="1009"/>
      <c r="CA438" s="1009"/>
      <c r="CB438" s="1009"/>
      <c r="CC438" s="1009"/>
      <c r="CD438" s="1009"/>
      <c r="CE438" s="1009"/>
      <c r="CF438" s="1009"/>
      <c r="CG438" s="1009"/>
      <c r="CH438" s="1009"/>
      <c r="CI438" s="1009"/>
      <c r="CJ438" s="1009"/>
      <c r="CK438" s="1009"/>
      <c r="CL438" s="1009"/>
    </row>
    <row r="439" spans="1:90" s="959" customFormat="1">
      <c r="A439" s="928"/>
      <c r="D439" s="1025"/>
      <c r="E439" s="1025"/>
      <c r="F439" s="1025"/>
      <c r="G439" s="1025"/>
      <c r="P439" s="1009"/>
      <c r="Q439" s="1009"/>
      <c r="R439" s="1009"/>
      <c r="S439" s="1009"/>
      <c r="T439" s="1009"/>
      <c r="U439" s="1009"/>
      <c r="V439" s="1009"/>
      <c r="W439" s="1009"/>
      <c r="X439" s="1009"/>
      <c r="Y439" s="1009"/>
      <c r="Z439" s="1009"/>
      <c r="AA439" s="1009"/>
      <c r="AB439" s="1009"/>
      <c r="AC439" s="1009"/>
      <c r="AD439" s="1009"/>
      <c r="AE439" s="1009"/>
      <c r="AF439" s="1009"/>
      <c r="AG439" s="1009"/>
      <c r="AH439" s="1009"/>
      <c r="AI439" s="1009"/>
      <c r="AJ439" s="1009"/>
      <c r="AK439" s="1009"/>
      <c r="AL439" s="1009"/>
      <c r="AM439" s="1009"/>
      <c r="AN439" s="1009"/>
      <c r="AO439" s="1009"/>
      <c r="AP439" s="1009"/>
      <c r="AQ439" s="1009"/>
      <c r="AR439" s="1009"/>
      <c r="AS439" s="1009"/>
      <c r="AT439" s="1009"/>
      <c r="AU439" s="1009"/>
      <c r="AV439" s="1009"/>
      <c r="AW439" s="1009"/>
      <c r="AX439" s="1009"/>
      <c r="AY439" s="1009"/>
      <c r="AZ439" s="1009"/>
      <c r="BA439" s="1009"/>
      <c r="BB439" s="1009"/>
      <c r="BC439" s="1009"/>
      <c r="BD439" s="1009"/>
      <c r="BE439" s="1009"/>
      <c r="BF439" s="1009"/>
      <c r="BG439" s="1009"/>
      <c r="BH439" s="1009"/>
      <c r="BI439" s="1009"/>
      <c r="BJ439" s="1009"/>
      <c r="BK439" s="1009"/>
      <c r="BL439" s="1009"/>
      <c r="BM439" s="1009"/>
      <c r="BN439" s="1009"/>
      <c r="BO439" s="1009"/>
      <c r="BP439" s="1009"/>
      <c r="BQ439" s="1009"/>
      <c r="BR439" s="1009"/>
      <c r="BS439" s="1009"/>
      <c r="BT439" s="1009"/>
      <c r="BU439" s="1009"/>
      <c r="BV439" s="1009"/>
      <c r="BW439" s="1009"/>
      <c r="BX439" s="1009"/>
      <c r="BY439" s="1009"/>
      <c r="BZ439" s="1009"/>
      <c r="CA439" s="1009"/>
      <c r="CB439" s="1009"/>
      <c r="CC439" s="1009"/>
      <c r="CD439" s="1009"/>
      <c r="CE439" s="1009"/>
      <c r="CF439" s="1009"/>
      <c r="CG439" s="1009"/>
      <c r="CH439" s="1009"/>
      <c r="CI439" s="1009"/>
      <c r="CJ439" s="1009"/>
      <c r="CK439" s="1009"/>
      <c r="CL439" s="1009"/>
    </row>
    <row r="440" spans="1:90" s="959" customFormat="1">
      <c r="A440" s="928"/>
      <c r="D440" s="1025"/>
      <c r="E440" s="1025"/>
      <c r="F440" s="1025"/>
      <c r="G440" s="1025"/>
      <c r="P440" s="1009"/>
      <c r="Q440" s="1009"/>
      <c r="R440" s="1009"/>
      <c r="S440" s="1009"/>
      <c r="T440" s="1009"/>
      <c r="U440" s="1009"/>
      <c r="V440" s="1009"/>
      <c r="W440" s="1009"/>
      <c r="X440" s="1009"/>
      <c r="Y440" s="1009"/>
      <c r="Z440" s="1009"/>
      <c r="AA440" s="1009"/>
      <c r="AB440" s="1009"/>
      <c r="AC440" s="1009"/>
      <c r="AD440" s="1009"/>
      <c r="AE440" s="1009"/>
      <c r="AF440" s="1009"/>
      <c r="AG440" s="1009"/>
      <c r="AH440" s="1009"/>
      <c r="AI440" s="1009"/>
      <c r="AJ440" s="1009"/>
      <c r="AK440" s="1009"/>
      <c r="AL440" s="1009"/>
      <c r="AM440" s="1009"/>
      <c r="AN440" s="1009"/>
      <c r="AO440" s="1009"/>
      <c r="AP440" s="1009"/>
      <c r="AQ440" s="1009"/>
      <c r="AR440" s="1009"/>
      <c r="AS440" s="1009"/>
      <c r="AT440" s="1009"/>
      <c r="AU440" s="1009"/>
      <c r="AV440" s="1009"/>
      <c r="AW440" s="1009"/>
      <c r="AX440" s="1009"/>
      <c r="AY440" s="1009"/>
      <c r="AZ440" s="1009"/>
      <c r="BA440" s="1009"/>
      <c r="BB440" s="1009"/>
      <c r="BC440" s="1009"/>
      <c r="BD440" s="1009"/>
      <c r="BE440" s="1009"/>
      <c r="BF440" s="1009"/>
      <c r="BG440" s="1009"/>
      <c r="BH440" s="1009"/>
      <c r="BI440" s="1009"/>
      <c r="BJ440" s="1009"/>
      <c r="BK440" s="1009"/>
      <c r="BL440" s="1009"/>
      <c r="BM440" s="1009"/>
      <c r="BN440" s="1009"/>
      <c r="BO440" s="1009"/>
      <c r="BP440" s="1009"/>
      <c r="BQ440" s="1009"/>
      <c r="BR440" s="1009"/>
      <c r="BS440" s="1009"/>
      <c r="BT440" s="1009"/>
      <c r="BU440" s="1009"/>
      <c r="BV440" s="1009"/>
      <c r="BW440" s="1009"/>
      <c r="BX440" s="1009"/>
      <c r="BY440" s="1009"/>
      <c r="BZ440" s="1009"/>
      <c r="CA440" s="1009"/>
      <c r="CB440" s="1009"/>
      <c r="CC440" s="1009"/>
      <c r="CD440" s="1009"/>
      <c r="CE440" s="1009"/>
      <c r="CF440" s="1009"/>
      <c r="CG440" s="1009"/>
      <c r="CH440" s="1009"/>
      <c r="CI440" s="1009"/>
      <c r="CJ440" s="1009"/>
      <c r="CK440" s="1009"/>
      <c r="CL440" s="1009"/>
    </row>
    <row r="441" spans="1:90" s="959" customFormat="1">
      <c r="A441" s="928"/>
      <c r="D441" s="1025"/>
      <c r="E441" s="1025"/>
      <c r="F441" s="1025"/>
      <c r="G441" s="1025"/>
      <c r="P441" s="1009"/>
      <c r="Q441" s="1009"/>
      <c r="R441" s="1009"/>
      <c r="S441" s="1009"/>
      <c r="T441" s="1009"/>
      <c r="U441" s="1009"/>
      <c r="V441" s="1009"/>
      <c r="W441" s="1009"/>
      <c r="X441" s="1009"/>
      <c r="Y441" s="1009"/>
      <c r="Z441" s="1009"/>
      <c r="AA441" s="1009"/>
      <c r="AB441" s="1009"/>
      <c r="AC441" s="1009"/>
      <c r="AD441" s="1009"/>
      <c r="AE441" s="1009"/>
      <c r="AF441" s="1009"/>
      <c r="AG441" s="1009"/>
      <c r="AH441" s="1009"/>
      <c r="AI441" s="1009"/>
      <c r="AJ441" s="1009"/>
      <c r="AK441" s="1009"/>
      <c r="AL441" s="1009"/>
      <c r="AM441" s="1009"/>
      <c r="AN441" s="1009"/>
      <c r="AO441" s="1009"/>
      <c r="AP441" s="1009"/>
      <c r="AQ441" s="1009"/>
      <c r="AR441" s="1009"/>
      <c r="AS441" s="1009"/>
      <c r="AT441" s="1009"/>
      <c r="AU441" s="1009"/>
      <c r="AV441" s="1009"/>
      <c r="AW441" s="1009"/>
      <c r="AX441" s="1009"/>
      <c r="AY441" s="1009"/>
      <c r="AZ441" s="1009"/>
      <c r="BA441" s="1009"/>
      <c r="BB441" s="1009"/>
      <c r="BC441" s="1009"/>
      <c r="BD441" s="1009"/>
      <c r="BE441" s="1009"/>
      <c r="BF441" s="1009"/>
      <c r="BG441" s="1009"/>
      <c r="BH441" s="1009"/>
      <c r="BI441" s="1009"/>
      <c r="BJ441" s="1009"/>
      <c r="BK441" s="1009"/>
      <c r="BL441" s="1009"/>
      <c r="BM441" s="1009"/>
      <c r="BN441" s="1009"/>
      <c r="BO441" s="1009"/>
      <c r="BP441" s="1009"/>
      <c r="BQ441" s="1009"/>
      <c r="BR441" s="1009"/>
      <c r="BS441" s="1009"/>
      <c r="BT441" s="1009"/>
      <c r="BU441" s="1009"/>
      <c r="BV441" s="1009"/>
      <c r="BW441" s="1009"/>
      <c r="BX441" s="1009"/>
      <c r="BY441" s="1009"/>
      <c r="BZ441" s="1009"/>
      <c r="CA441" s="1009"/>
      <c r="CB441" s="1009"/>
      <c r="CC441" s="1009"/>
      <c r="CD441" s="1009"/>
      <c r="CE441" s="1009"/>
      <c r="CF441" s="1009"/>
      <c r="CG441" s="1009"/>
      <c r="CH441" s="1009"/>
      <c r="CI441" s="1009"/>
      <c r="CJ441" s="1009"/>
      <c r="CK441" s="1009"/>
      <c r="CL441" s="1009"/>
    </row>
    <row r="442" spans="1:90" s="959" customFormat="1">
      <c r="A442" s="928"/>
      <c r="D442" s="1025"/>
      <c r="E442" s="1025"/>
      <c r="F442" s="1025"/>
      <c r="G442" s="1025"/>
      <c r="P442" s="1009"/>
      <c r="Q442" s="1009"/>
      <c r="R442" s="1009"/>
      <c r="S442" s="1009"/>
      <c r="T442" s="1009"/>
      <c r="U442" s="1009"/>
      <c r="V442" s="1009"/>
      <c r="W442" s="1009"/>
      <c r="X442" s="1009"/>
      <c r="Y442" s="1009"/>
      <c r="Z442" s="1009"/>
      <c r="AA442" s="1009"/>
      <c r="AB442" s="1009"/>
      <c r="AC442" s="1009"/>
      <c r="AD442" s="1009"/>
      <c r="AE442" s="1009"/>
      <c r="AF442" s="1009"/>
      <c r="AG442" s="1009"/>
      <c r="AH442" s="1009"/>
      <c r="AI442" s="1009"/>
      <c r="AJ442" s="1009"/>
      <c r="AK442" s="1009"/>
      <c r="AL442" s="1009"/>
      <c r="AM442" s="1009"/>
      <c r="AN442" s="1009"/>
      <c r="AO442" s="1009"/>
      <c r="AP442" s="1009"/>
      <c r="AQ442" s="1009"/>
      <c r="AR442" s="1009"/>
      <c r="AS442" s="1009"/>
      <c r="AT442" s="1009"/>
      <c r="AU442" s="1009"/>
      <c r="AV442" s="1009"/>
      <c r="AW442" s="1009"/>
      <c r="AX442" s="1009"/>
      <c r="AY442" s="1009"/>
      <c r="AZ442" s="1009"/>
      <c r="BA442" s="1009"/>
      <c r="BB442" s="1009"/>
      <c r="BC442" s="1009"/>
      <c r="BD442" s="1009"/>
      <c r="BE442" s="1009"/>
      <c r="BF442" s="1009"/>
      <c r="BG442" s="1009"/>
      <c r="BH442" s="1009"/>
      <c r="BI442" s="1009"/>
      <c r="BJ442" s="1009"/>
      <c r="BK442" s="1009"/>
      <c r="BL442" s="1009"/>
      <c r="BM442" s="1009"/>
      <c r="BN442" s="1009"/>
      <c r="BO442" s="1009"/>
      <c r="BP442" s="1009"/>
      <c r="BQ442" s="1009"/>
      <c r="BR442" s="1009"/>
      <c r="BS442" s="1009"/>
      <c r="BT442" s="1009"/>
      <c r="BU442" s="1009"/>
      <c r="BV442" s="1009"/>
      <c r="BW442" s="1009"/>
      <c r="BX442" s="1009"/>
      <c r="BY442" s="1009"/>
      <c r="BZ442" s="1009"/>
      <c r="CA442" s="1009"/>
      <c r="CB442" s="1009"/>
      <c r="CC442" s="1009"/>
      <c r="CD442" s="1009"/>
      <c r="CE442" s="1009"/>
      <c r="CF442" s="1009"/>
      <c r="CG442" s="1009"/>
      <c r="CH442" s="1009"/>
      <c r="CI442" s="1009"/>
      <c r="CJ442" s="1009"/>
      <c r="CK442" s="1009"/>
      <c r="CL442" s="1009"/>
    </row>
    <row r="443" spans="1:90" s="959" customFormat="1">
      <c r="A443" s="928"/>
      <c r="D443" s="1025"/>
      <c r="E443" s="1025"/>
      <c r="F443" s="1025"/>
      <c r="G443" s="1025"/>
      <c r="P443" s="1009"/>
      <c r="Q443" s="1009"/>
      <c r="R443" s="1009"/>
      <c r="S443" s="1009"/>
      <c r="T443" s="1009"/>
      <c r="U443" s="1009"/>
      <c r="V443" s="1009"/>
      <c r="W443" s="1009"/>
      <c r="X443" s="1009"/>
      <c r="Y443" s="1009"/>
      <c r="Z443" s="1009"/>
      <c r="AA443" s="1009"/>
      <c r="AB443" s="1009"/>
      <c r="AC443" s="1009"/>
      <c r="AD443" s="1009"/>
      <c r="AE443" s="1009"/>
      <c r="AF443" s="1009"/>
      <c r="AG443" s="1009"/>
      <c r="AH443" s="1009"/>
      <c r="AI443" s="1009"/>
      <c r="AJ443" s="1009"/>
      <c r="AK443" s="1009"/>
      <c r="AL443" s="1009"/>
      <c r="AM443" s="1009"/>
      <c r="AN443" s="1009"/>
      <c r="AO443" s="1009"/>
      <c r="AP443" s="1009"/>
      <c r="AQ443" s="1009"/>
      <c r="AR443" s="1009"/>
      <c r="AS443" s="1009"/>
      <c r="AT443" s="1009"/>
      <c r="AU443" s="1009"/>
      <c r="AV443" s="1009"/>
      <c r="AW443" s="1009"/>
      <c r="AX443" s="1009"/>
      <c r="AY443" s="1009"/>
      <c r="AZ443" s="1009"/>
      <c r="BA443" s="1009"/>
      <c r="BB443" s="1009"/>
      <c r="BC443" s="1009"/>
      <c r="BD443" s="1009"/>
      <c r="BE443" s="1009"/>
      <c r="BF443" s="1009"/>
      <c r="BG443" s="1009"/>
      <c r="BH443" s="1009"/>
      <c r="BI443" s="1009"/>
      <c r="BJ443" s="1009"/>
      <c r="BK443" s="1009"/>
      <c r="BL443" s="1009"/>
      <c r="BM443" s="1009"/>
      <c r="BN443" s="1009"/>
      <c r="BO443" s="1009"/>
      <c r="BP443" s="1009"/>
      <c r="BQ443" s="1009"/>
      <c r="BR443" s="1009"/>
      <c r="BS443" s="1009"/>
      <c r="BT443" s="1009"/>
      <c r="BU443" s="1009"/>
      <c r="BV443" s="1009"/>
      <c r="BW443" s="1009"/>
      <c r="BX443" s="1009"/>
      <c r="BY443" s="1009"/>
      <c r="BZ443" s="1009"/>
      <c r="CA443" s="1009"/>
      <c r="CB443" s="1009"/>
      <c r="CC443" s="1009"/>
      <c r="CD443" s="1009"/>
      <c r="CE443" s="1009"/>
      <c r="CF443" s="1009"/>
      <c r="CG443" s="1009"/>
      <c r="CH443" s="1009"/>
      <c r="CI443" s="1009"/>
      <c r="CJ443" s="1009"/>
      <c r="CK443" s="1009"/>
      <c r="CL443" s="1009"/>
    </row>
    <row r="444" spans="1:90" s="959" customFormat="1">
      <c r="A444" s="928"/>
      <c r="D444" s="1025"/>
      <c r="E444" s="1025"/>
      <c r="F444" s="1025"/>
      <c r="G444" s="1025"/>
      <c r="P444" s="1009"/>
      <c r="Q444" s="1009"/>
      <c r="R444" s="1009"/>
      <c r="S444" s="1009"/>
      <c r="T444" s="1009"/>
      <c r="U444" s="1009"/>
      <c r="V444" s="1009"/>
      <c r="W444" s="1009"/>
      <c r="X444" s="1009"/>
      <c r="Y444" s="1009"/>
      <c r="Z444" s="1009"/>
      <c r="AA444" s="1009"/>
      <c r="AB444" s="1009"/>
      <c r="AC444" s="1009"/>
      <c r="AD444" s="1009"/>
      <c r="AE444" s="1009"/>
      <c r="AF444" s="1009"/>
      <c r="AG444" s="1009"/>
      <c r="AH444" s="1009"/>
      <c r="AI444" s="1009"/>
      <c r="AJ444" s="1009"/>
      <c r="AK444" s="1009"/>
      <c r="AL444" s="1009"/>
      <c r="AM444" s="1009"/>
      <c r="AN444" s="1009"/>
      <c r="AO444" s="1009"/>
      <c r="AP444" s="1009"/>
      <c r="AQ444" s="1009"/>
      <c r="AR444" s="1009"/>
      <c r="AS444" s="1009"/>
      <c r="AT444" s="1009"/>
      <c r="AU444" s="1009"/>
      <c r="AV444" s="1009"/>
      <c r="AW444" s="1009"/>
      <c r="AX444" s="1009"/>
      <c r="AY444" s="1009"/>
      <c r="AZ444" s="1009"/>
      <c r="BA444" s="1009"/>
      <c r="BB444" s="1009"/>
      <c r="BC444" s="1009"/>
      <c r="BD444" s="1009"/>
      <c r="BE444" s="1009"/>
      <c r="BF444" s="1009"/>
      <c r="BG444" s="1009"/>
      <c r="BH444" s="1009"/>
      <c r="BI444" s="1009"/>
      <c r="BJ444" s="1009"/>
      <c r="BK444" s="1009"/>
      <c r="BL444" s="1009"/>
      <c r="BM444" s="1009"/>
      <c r="BN444" s="1009"/>
      <c r="BO444" s="1009"/>
      <c r="BP444" s="1009"/>
      <c r="BQ444" s="1009"/>
      <c r="BR444" s="1009"/>
      <c r="BS444" s="1009"/>
      <c r="BT444" s="1009"/>
      <c r="BU444" s="1009"/>
      <c r="BV444" s="1009"/>
      <c r="BW444" s="1009"/>
      <c r="BX444" s="1009"/>
      <c r="BY444" s="1009"/>
      <c r="BZ444" s="1009"/>
      <c r="CA444" s="1009"/>
      <c r="CB444" s="1009"/>
      <c r="CC444" s="1009"/>
      <c r="CD444" s="1009"/>
      <c r="CE444" s="1009"/>
      <c r="CF444" s="1009"/>
      <c r="CG444" s="1009"/>
      <c r="CH444" s="1009"/>
      <c r="CI444" s="1009"/>
      <c r="CJ444" s="1009"/>
      <c r="CK444" s="1009"/>
      <c r="CL444" s="1009"/>
    </row>
    <row r="445" spans="1:90" s="959" customFormat="1">
      <c r="A445" s="928"/>
      <c r="D445" s="1025"/>
      <c r="E445" s="1025"/>
      <c r="F445" s="1025"/>
      <c r="G445" s="1025"/>
      <c r="P445" s="1009"/>
      <c r="Q445" s="1009"/>
      <c r="R445" s="1009"/>
      <c r="S445" s="1009"/>
      <c r="T445" s="1009"/>
      <c r="U445" s="1009"/>
      <c r="V445" s="1009"/>
      <c r="W445" s="1009"/>
      <c r="X445" s="1009"/>
      <c r="Y445" s="1009"/>
      <c r="Z445" s="1009"/>
      <c r="AA445" s="1009"/>
      <c r="AB445" s="1009"/>
      <c r="AC445" s="1009"/>
      <c r="AD445" s="1009"/>
      <c r="AE445" s="1009"/>
      <c r="AF445" s="1009"/>
      <c r="AG445" s="1009"/>
      <c r="AH445" s="1009"/>
      <c r="AI445" s="1009"/>
      <c r="AJ445" s="1009"/>
      <c r="AK445" s="1009"/>
      <c r="AL445" s="1009"/>
      <c r="AM445" s="1009"/>
      <c r="AN445" s="1009"/>
      <c r="AO445" s="1009"/>
      <c r="AP445" s="1009"/>
      <c r="AQ445" s="1009"/>
      <c r="AR445" s="1009"/>
      <c r="AS445" s="1009"/>
      <c r="AT445" s="1009"/>
      <c r="AU445" s="1009"/>
      <c r="AV445" s="1009"/>
      <c r="AW445" s="1009"/>
      <c r="AX445" s="1009"/>
      <c r="AY445" s="1009"/>
      <c r="AZ445" s="1009"/>
      <c r="BA445" s="1009"/>
      <c r="BB445" s="1009"/>
      <c r="BC445" s="1009"/>
      <c r="BD445" s="1009"/>
      <c r="BE445" s="1009"/>
      <c r="BF445" s="1009"/>
      <c r="BG445" s="1009"/>
      <c r="BH445" s="1009"/>
      <c r="BI445" s="1009"/>
      <c r="BJ445" s="1009"/>
      <c r="BK445" s="1009"/>
      <c r="BL445" s="1009"/>
      <c r="BM445" s="1009"/>
      <c r="BN445" s="1009"/>
      <c r="BO445" s="1009"/>
      <c r="BP445" s="1009"/>
      <c r="BQ445" s="1009"/>
      <c r="BR445" s="1009"/>
      <c r="BS445" s="1009"/>
      <c r="BT445" s="1009"/>
      <c r="BU445" s="1009"/>
      <c r="BV445" s="1009"/>
      <c r="BW445" s="1009"/>
      <c r="BX445" s="1009"/>
      <c r="BY445" s="1009"/>
      <c r="BZ445" s="1009"/>
      <c r="CA445" s="1009"/>
      <c r="CB445" s="1009"/>
      <c r="CC445" s="1009"/>
      <c r="CD445" s="1009"/>
      <c r="CE445" s="1009"/>
      <c r="CF445" s="1009"/>
      <c r="CG445" s="1009"/>
      <c r="CH445" s="1009"/>
      <c r="CI445" s="1009"/>
      <c r="CJ445" s="1009"/>
      <c r="CK445" s="1009"/>
      <c r="CL445" s="1009"/>
    </row>
    <row r="446" spans="1:90" s="959" customFormat="1">
      <c r="A446" s="928"/>
      <c r="D446" s="1025"/>
      <c r="E446" s="1025"/>
      <c r="F446" s="1025"/>
      <c r="G446" s="1025"/>
      <c r="P446" s="1009"/>
      <c r="Q446" s="1009"/>
      <c r="R446" s="1009"/>
      <c r="S446" s="1009"/>
      <c r="T446" s="1009"/>
      <c r="U446" s="1009"/>
      <c r="V446" s="1009"/>
      <c r="W446" s="1009"/>
      <c r="X446" s="1009"/>
      <c r="Y446" s="1009"/>
      <c r="Z446" s="1009"/>
      <c r="AA446" s="1009"/>
      <c r="AB446" s="1009"/>
      <c r="AC446" s="1009"/>
      <c r="AD446" s="1009"/>
      <c r="AE446" s="1009"/>
      <c r="AF446" s="1009"/>
      <c r="AG446" s="1009"/>
      <c r="AH446" s="1009"/>
      <c r="AI446" s="1009"/>
      <c r="AJ446" s="1009"/>
      <c r="AK446" s="1009"/>
      <c r="AL446" s="1009"/>
      <c r="AM446" s="1009"/>
      <c r="AN446" s="1009"/>
      <c r="AO446" s="1009"/>
      <c r="AP446" s="1009"/>
      <c r="AQ446" s="1009"/>
      <c r="AR446" s="1009"/>
      <c r="AS446" s="1009"/>
      <c r="AT446" s="1009"/>
      <c r="AU446" s="1009"/>
      <c r="AV446" s="1009"/>
      <c r="AW446" s="1009"/>
      <c r="AX446" s="1009"/>
      <c r="AY446" s="1009"/>
      <c r="AZ446" s="1009"/>
      <c r="BA446" s="1009"/>
      <c r="BB446" s="1009"/>
      <c r="BC446" s="1009"/>
      <c r="BD446" s="1009"/>
      <c r="BE446" s="1009"/>
      <c r="BF446" s="1009"/>
      <c r="BG446" s="1009"/>
      <c r="BH446" s="1009"/>
      <c r="BI446" s="1009"/>
      <c r="BJ446" s="1009"/>
      <c r="BK446" s="1009"/>
      <c r="BL446" s="1009"/>
      <c r="BM446" s="1009"/>
      <c r="BN446" s="1009"/>
      <c r="BO446" s="1009"/>
      <c r="BP446" s="1009"/>
      <c r="BQ446" s="1009"/>
      <c r="BR446" s="1009"/>
      <c r="BS446" s="1009"/>
      <c r="BT446" s="1009"/>
      <c r="BU446" s="1009"/>
      <c r="BV446" s="1009"/>
      <c r="BW446" s="1009"/>
      <c r="BX446" s="1009"/>
      <c r="BY446" s="1009"/>
      <c r="BZ446" s="1009"/>
      <c r="CA446" s="1009"/>
      <c r="CB446" s="1009"/>
      <c r="CC446" s="1009"/>
      <c r="CD446" s="1009"/>
      <c r="CE446" s="1009"/>
      <c r="CF446" s="1009"/>
      <c r="CG446" s="1009"/>
      <c r="CH446" s="1009"/>
      <c r="CI446" s="1009"/>
      <c r="CJ446" s="1009"/>
      <c r="CK446" s="1009"/>
      <c r="CL446" s="1009"/>
    </row>
    <row r="447" spans="1:90" s="959" customFormat="1">
      <c r="A447" s="928"/>
      <c r="D447" s="1025"/>
      <c r="E447" s="1025"/>
      <c r="F447" s="1025"/>
      <c r="G447" s="1025"/>
      <c r="P447" s="1009"/>
      <c r="Q447" s="1009"/>
      <c r="R447" s="1009"/>
      <c r="S447" s="1009"/>
      <c r="T447" s="1009"/>
      <c r="U447" s="1009"/>
      <c r="V447" s="1009"/>
      <c r="W447" s="1009"/>
      <c r="X447" s="1009"/>
      <c r="Y447" s="1009"/>
      <c r="Z447" s="1009"/>
      <c r="AA447" s="1009"/>
      <c r="AB447" s="1009"/>
      <c r="AC447" s="1009"/>
      <c r="AD447" s="1009"/>
      <c r="AE447" s="1009"/>
      <c r="AF447" s="1009"/>
      <c r="AG447" s="1009"/>
      <c r="AH447" s="1009"/>
      <c r="AI447" s="1009"/>
      <c r="AJ447" s="1009"/>
      <c r="AK447" s="1009"/>
      <c r="AL447" s="1009"/>
      <c r="AM447" s="1009"/>
      <c r="AN447" s="1009"/>
      <c r="AO447" s="1009"/>
      <c r="AP447" s="1009"/>
      <c r="AQ447" s="1009"/>
      <c r="AR447" s="1009"/>
      <c r="AS447" s="1009"/>
      <c r="AT447" s="1009"/>
      <c r="AU447" s="1009"/>
      <c r="AV447" s="1009"/>
      <c r="AW447" s="1009"/>
      <c r="AX447" s="1009"/>
      <c r="AY447" s="1009"/>
      <c r="AZ447" s="1009"/>
      <c r="BA447" s="1009"/>
      <c r="BB447" s="1009"/>
      <c r="BC447" s="1009"/>
      <c r="BD447" s="1009"/>
      <c r="BE447" s="1009"/>
      <c r="BF447" s="1009"/>
      <c r="BG447" s="1009"/>
      <c r="BH447" s="1009"/>
      <c r="BI447" s="1009"/>
      <c r="BJ447" s="1009"/>
      <c r="BK447" s="1009"/>
      <c r="BL447" s="1009"/>
      <c r="BM447" s="1009"/>
      <c r="BN447" s="1009"/>
      <c r="BO447" s="1009"/>
      <c r="BP447" s="1009"/>
      <c r="BQ447" s="1009"/>
      <c r="BR447" s="1009"/>
      <c r="BS447" s="1009"/>
      <c r="BT447" s="1009"/>
      <c r="BU447" s="1009"/>
      <c r="BV447" s="1009"/>
      <c r="BW447" s="1009"/>
      <c r="BX447" s="1009"/>
      <c r="BY447" s="1009"/>
      <c r="BZ447" s="1009"/>
      <c r="CA447" s="1009"/>
      <c r="CB447" s="1009"/>
      <c r="CC447" s="1009"/>
      <c r="CD447" s="1009"/>
      <c r="CE447" s="1009"/>
      <c r="CF447" s="1009"/>
      <c r="CG447" s="1009"/>
      <c r="CH447" s="1009"/>
      <c r="CI447" s="1009"/>
      <c r="CJ447" s="1009"/>
      <c r="CK447" s="1009"/>
      <c r="CL447" s="1009"/>
    </row>
    <row r="448" spans="1:90" s="959" customFormat="1">
      <c r="A448" s="928"/>
      <c r="D448" s="1025"/>
      <c r="E448" s="1025"/>
      <c r="F448" s="1025"/>
      <c r="G448" s="1025"/>
      <c r="P448" s="1009"/>
      <c r="Q448" s="1009"/>
      <c r="R448" s="1009"/>
      <c r="S448" s="1009"/>
      <c r="T448" s="1009"/>
      <c r="U448" s="1009"/>
      <c r="V448" s="1009"/>
      <c r="W448" s="1009"/>
      <c r="X448" s="1009"/>
      <c r="Y448" s="1009"/>
      <c r="Z448" s="1009"/>
      <c r="AA448" s="1009"/>
      <c r="AB448" s="1009"/>
      <c r="AC448" s="1009"/>
      <c r="AD448" s="1009"/>
      <c r="AE448" s="1009"/>
      <c r="AF448" s="1009"/>
      <c r="AG448" s="1009"/>
      <c r="AH448" s="1009"/>
      <c r="AI448" s="1009"/>
      <c r="AJ448" s="1009"/>
      <c r="AK448" s="1009"/>
      <c r="AL448" s="1009"/>
      <c r="AM448" s="1009"/>
      <c r="AN448" s="1009"/>
      <c r="AO448" s="1009"/>
      <c r="AP448" s="1009"/>
      <c r="AQ448" s="1009"/>
      <c r="AR448" s="1009"/>
      <c r="AS448" s="1009"/>
      <c r="AT448" s="1009"/>
      <c r="AU448" s="1009"/>
      <c r="AV448" s="1009"/>
      <c r="AW448" s="1009"/>
      <c r="AX448" s="1009"/>
      <c r="AY448" s="1009"/>
      <c r="AZ448" s="1009"/>
      <c r="BA448" s="1009"/>
      <c r="BB448" s="1009"/>
      <c r="BC448" s="1009"/>
      <c r="BD448" s="1009"/>
      <c r="BE448" s="1009"/>
      <c r="BF448" s="1009"/>
      <c r="BG448" s="1009"/>
      <c r="BH448" s="1009"/>
      <c r="BI448" s="1009"/>
      <c r="BJ448" s="1009"/>
      <c r="BK448" s="1009"/>
      <c r="BL448" s="1009"/>
      <c r="BM448" s="1009"/>
      <c r="BN448" s="1009"/>
      <c r="BO448" s="1009"/>
      <c r="BP448" s="1009"/>
      <c r="BQ448" s="1009"/>
      <c r="BR448" s="1009"/>
      <c r="BS448" s="1009"/>
      <c r="BT448" s="1009"/>
      <c r="BU448" s="1009"/>
      <c r="BV448" s="1009"/>
      <c r="BW448" s="1009"/>
      <c r="BX448" s="1009"/>
      <c r="BY448" s="1009"/>
      <c r="BZ448" s="1009"/>
      <c r="CA448" s="1009"/>
      <c r="CB448" s="1009"/>
      <c r="CC448" s="1009"/>
      <c r="CD448" s="1009"/>
      <c r="CE448" s="1009"/>
      <c r="CF448" s="1009"/>
      <c r="CG448" s="1009"/>
      <c r="CH448" s="1009"/>
      <c r="CI448" s="1009"/>
      <c r="CJ448" s="1009"/>
      <c r="CK448" s="1009"/>
      <c r="CL448" s="1009"/>
    </row>
    <row r="449" spans="1:90" s="959" customFormat="1">
      <c r="A449" s="928"/>
      <c r="D449" s="1025"/>
      <c r="E449" s="1025"/>
      <c r="F449" s="1025"/>
      <c r="G449" s="1025"/>
      <c r="P449" s="1009"/>
      <c r="Q449" s="1009"/>
      <c r="R449" s="1009"/>
      <c r="S449" s="1009"/>
      <c r="T449" s="1009"/>
      <c r="U449" s="1009"/>
      <c r="V449" s="1009"/>
      <c r="W449" s="1009"/>
      <c r="X449" s="1009"/>
      <c r="Y449" s="1009"/>
      <c r="Z449" s="1009"/>
      <c r="AA449" s="1009"/>
      <c r="AB449" s="1009"/>
      <c r="AC449" s="1009"/>
      <c r="AD449" s="1009"/>
      <c r="AE449" s="1009"/>
      <c r="AF449" s="1009"/>
      <c r="AG449" s="1009"/>
      <c r="AH449" s="1009"/>
      <c r="AI449" s="1009"/>
      <c r="AJ449" s="1009"/>
      <c r="AK449" s="1009"/>
      <c r="AL449" s="1009"/>
      <c r="AM449" s="1009"/>
      <c r="AN449" s="1009"/>
      <c r="AO449" s="1009"/>
      <c r="AP449" s="1009"/>
      <c r="AQ449" s="1009"/>
      <c r="AR449" s="1009"/>
      <c r="AS449" s="1009"/>
      <c r="AT449" s="1009"/>
      <c r="AU449" s="1009"/>
      <c r="AV449" s="1009"/>
      <c r="AW449" s="1009"/>
      <c r="AX449" s="1009"/>
      <c r="AY449" s="1009"/>
      <c r="AZ449" s="1009"/>
      <c r="BA449" s="1009"/>
      <c r="BB449" s="1009"/>
      <c r="BC449" s="1009"/>
      <c r="BD449" s="1009"/>
      <c r="BE449" s="1009"/>
      <c r="BF449" s="1009"/>
      <c r="BG449" s="1009"/>
      <c r="BH449" s="1009"/>
      <c r="BI449" s="1009"/>
      <c r="BJ449" s="1009"/>
      <c r="BK449" s="1009"/>
      <c r="BL449" s="1009"/>
      <c r="BM449" s="1009"/>
      <c r="BN449" s="1009"/>
      <c r="BO449" s="1009"/>
      <c r="BP449" s="1009"/>
      <c r="BQ449" s="1009"/>
      <c r="BR449" s="1009"/>
      <c r="BS449" s="1009"/>
      <c r="BT449" s="1009"/>
      <c r="BU449" s="1009"/>
      <c r="BV449" s="1009"/>
      <c r="BW449" s="1009"/>
      <c r="BX449" s="1009"/>
      <c r="BY449" s="1009"/>
      <c r="BZ449" s="1009"/>
      <c r="CA449" s="1009"/>
      <c r="CB449" s="1009"/>
      <c r="CC449" s="1009"/>
      <c r="CD449" s="1009"/>
      <c r="CE449" s="1009"/>
      <c r="CF449" s="1009"/>
      <c r="CG449" s="1009"/>
      <c r="CH449" s="1009"/>
      <c r="CI449" s="1009"/>
      <c r="CJ449" s="1009"/>
      <c r="CK449" s="1009"/>
      <c r="CL449" s="1009"/>
    </row>
    <row r="450" spans="1:90" s="959" customFormat="1">
      <c r="A450" s="928"/>
      <c r="D450" s="1025"/>
      <c r="E450" s="1025"/>
      <c r="F450" s="1025"/>
      <c r="G450" s="1025"/>
      <c r="P450" s="1009"/>
      <c r="Q450" s="1009"/>
      <c r="R450" s="1009"/>
      <c r="S450" s="1009"/>
      <c r="T450" s="1009"/>
      <c r="U450" s="1009"/>
      <c r="V450" s="1009"/>
      <c r="W450" s="1009"/>
      <c r="X450" s="1009"/>
      <c r="Y450" s="1009"/>
      <c r="Z450" s="1009"/>
      <c r="AA450" s="1009"/>
      <c r="AB450" s="1009"/>
      <c r="AC450" s="1009"/>
      <c r="AD450" s="1009"/>
      <c r="AE450" s="1009"/>
      <c r="AF450" s="1009"/>
      <c r="AG450" s="1009"/>
      <c r="AH450" s="1009"/>
      <c r="AI450" s="1009"/>
      <c r="AJ450" s="1009"/>
      <c r="AK450" s="1009"/>
      <c r="AL450" s="1009"/>
      <c r="AM450" s="1009"/>
      <c r="AN450" s="1009"/>
      <c r="AO450" s="1009"/>
      <c r="AP450" s="1009"/>
      <c r="AQ450" s="1009"/>
      <c r="AR450" s="1009"/>
      <c r="AS450" s="1009"/>
      <c r="AT450" s="1009"/>
      <c r="AU450" s="1009"/>
      <c r="AV450" s="1009"/>
      <c r="AW450" s="1009"/>
      <c r="AX450" s="1009"/>
      <c r="AY450" s="1009"/>
      <c r="AZ450" s="1009"/>
      <c r="BA450" s="1009"/>
      <c r="BB450" s="1009"/>
      <c r="BC450" s="1009"/>
      <c r="BD450" s="1009"/>
      <c r="BE450" s="1009"/>
      <c r="BF450" s="1009"/>
      <c r="BG450" s="1009"/>
      <c r="BH450" s="1009"/>
      <c r="BI450" s="1009"/>
      <c r="BJ450" s="1009"/>
      <c r="BK450" s="1009"/>
      <c r="BL450" s="1009"/>
      <c r="BM450" s="1009"/>
      <c r="BN450" s="1009"/>
      <c r="BO450" s="1009"/>
      <c r="BP450" s="1009"/>
      <c r="BQ450" s="1009"/>
      <c r="BR450" s="1009"/>
      <c r="BS450" s="1009"/>
      <c r="BT450" s="1009"/>
      <c r="BU450" s="1009"/>
      <c r="BV450" s="1009"/>
      <c r="BW450" s="1009"/>
      <c r="BX450" s="1009"/>
      <c r="BY450" s="1009"/>
      <c r="BZ450" s="1009"/>
      <c r="CA450" s="1009"/>
      <c r="CB450" s="1009"/>
      <c r="CC450" s="1009"/>
      <c r="CD450" s="1009"/>
      <c r="CE450" s="1009"/>
      <c r="CF450" s="1009"/>
      <c r="CG450" s="1009"/>
      <c r="CH450" s="1009"/>
      <c r="CI450" s="1009"/>
      <c r="CJ450" s="1009"/>
      <c r="CK450" s="1009"/>
      <c r="CL450" s="1009"/>
    </row>
    <row r="451" spans="1:90" s="959" customFormat="1">
      <c r="A451" s="928"/>
      <c r="D451" s="1025"/>
      <c r="E451" s="1025"/>
      <c r="F451" s="1025"/>
      <c r="G451" s="1025"/>
      <c r="P451" s="1009"/>
      <c r="Q451" s="1009"/>
      <c r="R451" s="1009"/>
      <c r="S451" s="1009"/>
      <c r="T451" s="1009"/>
      <c r="U451" s="1009"/>
      <c r="V451" s="1009"/>
      <c r="W451" s="1009"/>
      <c r="X451" s="1009"/>
      <c r="Y451" s="1009"/>
      <c r="Z451" s="1009"/>
      <c r="AA451" s="1009"/>
      <c r="AB451" s="1009"/>
      <c r="AC451" s="1009"/>
      <c r="AD451" s="1009"/>
      <c r="AE451" s="1009"/>
      <c r="AF451" s="1009"/>
      <c r="AG451" s="1009"/>
      <c r="AH451" s="1009"/>
      <c r="AI451" s="1009"/>
      <c r="AJ451" s="1009"/>
      <c r="AK451" s="1009"/>
      <c r="AL451" s="1009"/>
      <c r="AM451" s="1009"/>
      <c r="AN451" s="1009"/>
      <c r="AO451" s="1009"/>
      <c r="AP451" s="1009"/>
      <c r="AQ451" s="1009"/>
      <c r="AR451" s="1009"/>
      <c r="AS451" s="1009"/>
      <c r="AT451" s="1009"/>
      <c r="AU451" s="1009"/>
      <c r="AV451" s="1009"/>
      <c r="AW451" s="1009"/>
      <c r="AX451" s="1009"/>
      <c r="AY451" s="1009"/>
      <c r="AZ451" s="1009"/>
      <c r="BA451" s="1009"/>
      <c r="BB451" s="1009"/>
      <c r="BC451" s="1009"/>
      <c r="BD451" s="1009"/>
      <c r="BE451" s="1009"/>
      <c r="BF451" s="1009"/>
      <c r="BG451" s="1009"/>
      <c r="BH451" s="1009"/>
      <c r="BI451" s="1009"/>
      <c r="BJ451" s="1009"/>
      <c r="BK451" s="1009"/>
      <c r="BL451" s="1009"/>
      <c r="BM451" s="1009"/>
      <c r="BN451" s="1009"/>
      <c r="BO451" s="1009"/>
      <c r="BP451" s="1009"/>
      <c r="BQ451" s="1009"/>
      <c r="BR451" s="1009"/>
      <c r="BS451" s="1009"/>
      <c r="BT451" s="1009"/>
      <c r="BU451" s="1009"/>
      <c r="BV451" s="1009"/>
      <c r="BW451" s="1009"/>
      <c r="BX451" s="1009"/>
      <c r="BY451" s="1009"/>
      <c r="BZ451" s="1009"/>
      <c r="CA451" s="1009"/>
      <c r="CB451" s="1009"/>
      <c r="CC451" s="1009"/>
      <c r="CD451" s="1009"/>
      <c r="CE451" s="1009"/>
      <c r="CF451" s="1009"/>
      <c r="CG451" s="1009"/>
      <c r="CH451" s="1009"/>
      <c r="CI451" s="1009"/>
      <c r="CJ451" s="1009"/>
      <c r="CK451" s="1009"/>
      <c r="CL451" s="1009"/>
    </row>
    <row r="452" spans="1:90" s="959" customFormat="1">
      <c r="A452" s="928"/>
      <c r="D452" s="1025"/>
      <c r="E452" s="1025"/>
      <c r="F452" s="1025"/>
      <c r="G452" s="1025"/>
      <c r="P452" s="1009"/>
      <c r="Q452" s="1009"/>
      <c r="R452" s="1009"/>
      <c r="S452" s="1009"/>
      <c r="T452" s="1009"/>
      <c r="U452" s="1009"/>
      <c r="V452" s="1009"/>
      <c r="W452" s="1009"/>
      <c r="X452" s="1009"/>
      <c r="Y452" s="1009"/>
      <c r="Z452" s="1009"/>
      <c r="AA452" s="1009"/>
      <c r="AB452" s="1009"/>
      <c r="AC452" s="1009"/>
      <c r="AD452" s="1009"/>
      <c r="AE452" s="1009"/>
      <c r="AF452" s="1009"/>
      <c r="AG452" s="1009"/>
      <c r="AH452" s="1009"/>
      <c r="AI452" s="1009"/>
      <c r="AJ452" s="1009"/>
      <c r="AK452" s="1009"/>
      <c r="AL452" s="1009"/>
      <c r="AM452" s="1009"/>
      <c r="AN452" s="1009"/>
      <c r="AO452" s="1009"/>
      <c r="AP452" s="1009"/>
      <c r="AQ452" s="1009"/>
      <c r="AR452" s="1009"/>
      <c r="AS452" s="1009"/>
      <c r="AT452" s="1009"/>
      <c r="AU452" s="1009"/>
      <c r="AV452" s="1009"/>
      <c r="AW452" s="1009"/>
      <c r="AX452" s="1009"/>
      <c r="AY452" s="1009"/>
      <c r="AZ452" s="1009"/>
      <c r="BA452" s="1009"/>
      <c r="BB452" s="1009"/>
      <c r="BC452" s="1009"/>
      <c r="BD452" s="1009"/>
      <c r="BE452" s="1009"/>
      <c r="BF452" s="1009"/>
      <c r="BG452" s="1009"/>
      <c r="BH452" s="1009"/>
      <c r="BI452" s="1009"/>
      <c r="BJ452" s="1009"/>
      <c r="BK452" s="1009"/>
      <c r="BL452" s="1009"/>
      <c r="BM452" s="1009"/>
      <c r="BN452" s="1009"/>
      <c r="BO452" s="1009"/>
      <c r="BP452" s="1009"/>
      <c r="BQ452" s="1009"/>
      <c r="BR452" s="1009"/>
      <c r="BS452" s="1009"/>
      <c r="BT452" s="1009"/>
      <c r="BU452" s="1009"/>
      <c r="BV452" s="1009"/>
      <c r="BW452" s="1009"/>
      <c r="BX452" s="1009"/>
      <c r="BY452" s="1009"/>
      <c r="BZ452" s="1009"/>
      <c r="CA452" s="1009"/>
      <c r="CB452" s="1009"/>
      <c r="CC452" s="1009"/>
      <c r="CD452" s="1009"/>
      <c r="CE452" s="1009"/>
      <c r="CF452" s="1009"/>
      <c r="CG452" s="1009"/>
      <c r="CH452" s="1009"/>
      <c r="CI452" s="1009"/>
      <c r="CJ452" s="1009"/>
      <c r="CK452" s="1009"/>
      <c r="CL452" s="1009"/>
    </row>
    <row r="453" spans="1:90" s="959" customFormat="1">
      <c r="A453" s="928"/>
      <c r="D453" s="1025"/>
      <c r="E453" s="1025"/>
      <c r="F453" s="1025"/>
      <c r="G453" s="1025"/>
      <c r="P453" s="1009"/>
      <c r="Q453" s="1009"/>
      <c r="R453" s="1009"/>
      <c r="S453" s="1009"/>
      <c r="T453" s="1009"/>
      <c r="U453" s="1009"/>
      <c r="V453" s="1009"/>
      <c r="W453" s="1009"/>
      <c r="X453" s="1009"/>
      <c r="Y453" s="1009"/>
      <c r="Z453" s="1009"/>
      <c r="AA453" s="1009"/>
      <c r="AB453" s="1009"/>
      <c r="AC453" s="1009"/>
      <c r="AD453" s="1009"/>
      <c r="AE453" s="1009"/>
      <c r="AF453" s="1009"/>
      <c r="AG453" s="1009"/>
      <c r="AH453" s="1009"/>
      <c r="AI453" s="1009"/>
      <c r="AJ453" s="1009"/>
      <c r="AK453" s="1009"/>
      <c r="AL453" s="1009"/>
      <c r="AM453" s="1009"/>
      <c r="AN453" s="1009"/>
      <c r="AO453" s="1009"/>
      <c r="AP453" s="1009"/>
      <c r="AQ453" s="1009"/>
      <c r="AR453" s="1009"/>
      <c r="AS453" s="1009"/>
      <c r="AT453" s="1009"/>
      <c r="AU453" s="1009"/>
      <c r="AV453" s="1009"/>
      <c r="AW453" s="1009"/>
      <c r="AX453" s="1009"/>
      <c r="AY453" s="1009"/>
      <c r="AZ453" s="1009"/>
      <c r="BA453" s="1009"/>
      <c r="BB453" s="1009"/>
      <c r="BC453" s="1009"/>
      <c r="BD453" s="1009"/>
      <c r="BE453" s="1009"/>
      <c r="BF453" s="1009"/>
      <c r="BG453" s="1009"/>
      <c r="BH453" s="1009"/>
      <c r="BI453" s="1009"/>
      <c r="BJ453" s="1009"/>
      <c r="BK453" s="1009"/>
      <c r="BL453" s="1009"/>
      <c r="BM453" s="1009"/>
      <c r="BN453" s="1009"/>
      <c r="BO453" s="1009"/>
      <c r="BP453" s="1009"/>
      <c r="BQ453" s="1009"/>
      <c r="BR453" s="1009"/>
      <c r="BS453" s="1009"/>
      <c r="BT453" s="1009"/>
      <c r="BU453" s="1009"/>
      <c r="BV453" s="1009"/>
      <c r="BW453" s="1009"/>
      <c r="BX453" s="1009"/>
      <c r="BY453" s="1009"/>
      <c r="BZ453" s="1009"/>
      <c r="CA453" s="1009"/>
      <c r="CB453" s="1009"/>
      <c r="CC453" s="1009"/>
      <c r="CD453" s="1009"/>
      <c r="CE453" s="1009"/>
      <c r="CF453" s="1009"/>
      <c r="CG453" s="1009"/>
      <c r="CH453" s="1009"/>
      <c r="CI453" s="1009"/>
      <c r="CJ453" s="1009"/>
      <c r="CK453" s="1009"/>
      <c r="CL453" s="1009"/>
    </row>
    <row r="454" spans="1:90" s="959" customFormat="1">
      <c r="A454" s="928"/>
      <c r="D454" s="1025"/>
      <c r="E454" s="1025"/>
      <c r="F454" s="1025"/>
      <c r="G454" s="1025"/>
      <c r="P454" s="1009"/>
      <c r="Q454" s="1009"/>
      <c r="R454" s="1009"/>
      <c r="S454" s="1009"/>
      <c r="T454" s="1009"/>
      <c r="U454" s="1009"/>
      <c r="V454" s="1009"/>
      <c r="W454" s="1009"/>
      <c r="X454" s="1009"/>
      <c r="Y454" s="1009"/>
      <c r="Z454" s="1009"/>
      <c r="AA454" s="1009"/>
      <c r="AB454" s="1009"/>
      <c r="AC454" s="1009"/>
      <c r="AD454" s="1009"/>
      <c r="AE454" s="1009"/>
      <c r="AF454" s="1009"/>
      <c r="AG454" s="1009"/>
      <c r="AH454" s="1009"/>
      <c r="AI454" s="1009"/>
      <c r="AJ454" s="1009"/>
      <c r="AK454" s="1009"/>
      <c r="AL454" s="1009"/>
      <c r="AM454" s="1009"/>
      <c r="AN454" s="1009"/>
      <c r="AO454" s="1009"/>
      <c r="AP454" s="1009"/>
      <c r="AQ454" s="1009"/>
      <c r="AR454" s="1009"/>
      <c r="AS454" s="1009"/>
      <c r="AT454" s="1009"/>
      <c r="AU454" s="1009"/>
      <c r="AV454" s="1009"/>
      <c r="AW454" s="1009"/>
      <c r="AX454" s="1009"/>
      <c r="AY454" s="1009"/>
      <c r="AZ454" s="1009"/>
      <c r="BA454" s="1009"/>
      <c r="BB454" s="1009"/>
      <c r="BC454" s="1009"/>
      <c r="BD454" s="1009"/>
      <c r="BE454" s="1009"/>
      <c r="BF454" s="1009"/>
      <c r="BG454" s="1009"/>
      <c r="BH454" s="1009"/>
      <c r="BI454" s="1009"/>
      <c r="BJ454" s="1009"/>
      <c r="BK454" s="1009"/>
      <c r="BL454" s="1009"/>
      <c r="BM454" s="1009"/>
      <c r="BN454" s="1009"/>
      <c r="BO454" s="1009"/>
      <c r="BP454" s="1009"/>
      <c r="BQ454" s="1009"/>
      <c r="BR454" s="1009"/>
      <c r="BS454" s="1009"/>
      <c r="BT454" s="1009"/>
      <c r="BU454" s="1009"/>
      <c r="BV454" s="1009"/>
      <c r="BW454" s="1009"/>
      <c r="BX454" s="1009"/>
      <c r="BY454" s="1009"/>
      <c r="BZ454" s="1009"/>
      <c r="CA454" s="1009"/>
      <c r="CB454" s="1009"/>
      <c r="CC454" s="1009"/>
      <c r="CD454" s="1009"/>
      <c r="CE454" s="1009"/>
      <c r="CF454" s="1009"/>
      <c r="CG454" s="1009"/>
      <c r="CH454" s="1009"/>
      <c r="CI454" s="1009"/>
      <c r="CJ454" s="1009"/>
      <c r="CK454" s="1009"/>
      <c r="CL454" s="1009"/>
    </row>
    <row r="455" spans="1:90" s="959" customFormat="1">
      <c r="A455" s="928"/>
      <c r="D455" s="1025"/>
      <c r="E455" s="1025"/>
      <c r="F455" s="1025"/>
      <c r="G455" s="1025"/>
      <c r="P455" s="1009"/>
      <c r="Q455" s="1009"/>
      <c r="R455" s="1009"/>
      <c r="S455" s="1009"/>
      <c r="T455" s="1009"/>
      <c r="U455" s="1009"/>
      <c r="V455" s="1009"/>
      <c r="W455" s="1009"/>
      <c r="X455" s="1009"/>
      <c r="Y455" s="1009"/>
      <c r="Z455" s="1009"/>
      <c r="AA455" s="1009"/>
      <c r="AB455" s="1009"/>
      <c r="AC455" s="1009"/>
      <c r="AD455" s="1009"/>
      <c r="AE455" s="1009"/>
      <c r="AF455" s="1009"/>
      <c r="AG455" s="1009"/>
      <c r="AH455" s="1009"/>
      <c r="AI455" s="1009"/>
      <c r="AJ455" s="1009"/>
      <c r="AK455" s="1009"/>
      <c r="AL455" s="1009"/>
      <c r="AM455" s="1009"/>
      <c r="AN455" s="1009"/>
      <c r="AO455" s="1009"/>
      <c r="AP455" s="1009"/>
      <c r="AQ455" s="1009"/>
      <c r="AR455" s="1009"/>
      <c r="AS455" s="1009"/>
      <c r="AT455" s="1009"/>
      <c r="AU455" s="1009"/>
      <c r="AV455" s="1009"/>
      <c r="AW455" s="1009"/>
      <c r="AX455" s="1009"/>
      <c r="AY455" s="1009"/>
      <c r="AZ455" s="1009"/>
      <c r="BA455" s="1009"/>
      <c r="BB455" s="1009"/>
      <c r="BC455" s="1009"/>
      <c r="BD455" s="1009"/>
      <c r="BE455" s="1009"/>
      <c r="BF455" s="1009"/>
      <c r="BG455" s="1009"/>
      <c r="BH455" s="1009"/>
      <c r="BI455" s="1009"/>
      <c r="BJ455" s="1009"/>
      <c r="BK455" s="1009"/>
      <c r="BL455" s="1009"/>
      <c r="BM455" s="1009"/>
      <c r="BN455" s="1009"/>
      <c r="BO455" s="1009"/>
      <c r="BP455" s="1009"/>
      <c r="BQ455" s="1009"/>
      <c r="BR455" s="1009"/>
      <c r="BS455" s="1009"/>
      <c r="BT455" s="1009"/>
      <c r="BU455" s="1009"/>
      <c r="BV455" s="1009"/>
      <c r="BW455" s="1009"/>
      <c r="BX455" s="1009"/>
      <c r="BY455" s="1009"/>
      <c r="BZ455" s="1009"/>
      <c r="CA455" s="1009"/>
      <c r="CB455" s="1009"/>
      <c r="CC455" s="1009"/>
      <c r="CD455" s="1009"/>
      <c r="CE455" s="1009"/>
      <c r="CF455" s="1009"/>
      <c r="CG455" s="1009"/>
      <c r="CH455" s="1009"/>
      <c r="CI455" s="1009"/>
      <c r="CJ455" s="1009"/>
      <c r="CK455" s="1009"/>
      <c r="CL455" s="1009"/>
    </row>
    <row r="456" spans="1:90" s="959" customFormat="1">
      <c r="A456" s="928"/>
      <c r="D456" s="1025"/>
      <c r="E456" s="1025"/>
      <c r="F456" s="1025"/>
      <c r="G456" s="1025"/>
      <c r="P456" s="1009"/>
      <c r="Q456" s="1009"/>
      <c r="R456" s="1009"/>
      <c r="S456" s="1009"/>
      <c r="T456" s="1009"/>
      <c r="U456" s="1009"/>
      <c r="V456" s="1009"/>
      <c r="W456" s="1009"/>
      <c r="X456" s="1009"/>
      <c r="Y456" s="1009"/>
      <c r="Z456" s="1009"/>
      <c r="AA456" s="1009"/>
      <c r="AB456" s="1009"/>
      <c r="AC456" s="1009"/>
      <c r="AD456" s="1009"/>
      <c r="AE456" s="1009"/>
      <c r="AF456" s="1009"/>
      <c r="AG456" s="1009"/>
      <c r="AH456" s="1009"/>
      <c r="AI456" s="1009"/>
      <c r="AJ456" s="1009"/>
      <c r="AK456" s="1009"/>
      <c r="AL456" s="1009"/>
      <c r="AM456" s="1009"/>
      <c r="AN456" s="1009"/>
      <c r="AO456" s="1009"/>
      <c r="AP456" s="1009"/>
      <c r="AQ456" s="1009"/>
      <c r="AR456" s="1009"/>
      <c r="AS456" s="1009"/>
      <c r="AT456" s="1009"/>
      <c r="AU456" s="1009"/>
      <c r="AV456" s="1009"/>
      <c r="AW456" s="1009"/>
      <c r="AX456" s="1009"/>
      <c r="AY456" s="1009"/>
      <c r="AZ456" s="1009"/>
      <c r="BA456" s="1009"/>
      <c r="BB456" s="1009"/>
      <c r="BC456" s="1009"/>
      <c r="BD456" s="1009"/>
      <c r="BE456" s="1009"/>
      <c r="BF456" s="1009"/>
      <c r="BG456" s="1009"/>
      <c r="BH456" s="1009"/>
      <c r="BI456" s="1009"/>
      <c r="BJ456" s="1009"/>
      <c r="BK456" s="1009"/>
      <c r="BL456" s="1009"/>
      <c r="BM456" s="1009"/>
      <c r="BN456" s="1009"/>
      <c r="BO456" s="1009"/>
      <c r="BP456" s="1009"/>
      <c r="BQ456" s="1009"/>
      <c r="BR456" s="1009"/>
      <c r="BS456" s="1009"/>
      <c r="BT456" s="1009"/>
      <c r="BU456" s="1009"/>
      <c r="BV456" s="1009"/>
      <c r="BW456" s="1009"/>
      <c r="BX456" s="1009"/>
      <c r="BY456" s="1009"/>
      <c r="BZ456" s="1009"/>
      <c r="CA456" s="1009"/>
      <c r="CB456" s="1009"/>
      <c r="CC456" s="1009"/>
      <c r="CD456" s="1009"/>
      <c r="CE456" s="1009"/>
      <c r="CF456" s="1009"/>
      <c r="CG456" s="1009"/>
      <c r="CH456" s="1009"/>
      <c r="CI456" s="1009"/>
      <c r="CJ456" s="1009"/>
      <c r="CK456" s="1009"/>
      <c r="CL456" s="1009"/>
    </row>
    <row r="457" spans="1:90" s="959" customFormat="1">
      <c r="A457" s="928"/>
      <c r="D457" s="1025"/>
      <c r="E457" s="1025"/>
      <c r="F457" s="1025"/>
      <c r="G457" s="1025"/>
      <c r="P457" s="1009"/>
      <c r="Q457" s="1009"/>
      <c r="R457" s="1009"/>
      <c r="S457" s="1009"/>
      <c r="T457" s="1009"/>
      <c r="U457" s="1009"/>
      <c r="V457" s="1009"/>
      <c r="W457" s="1009"/>
      <c r="X457" s="1009"/>
      <c r="Y457" s="1009"/>
      <c r="Z457" s="1009"/>
      <c r="AA457" s="1009"/>
      <c r="AB457" s="1009"/>
      <c r="AC457" s="1009"/>
      <c r="AD457" s="1009"/>
      <c r="AE457" s="1009"/>
      <c r="AF457" s="1009"/>
      <c r="AG457" s="1009"/>
      <c r="AH457" s="1009"/>
      <c r="AI457" s="1009"/>
      <c r="AJ457" s="1009"/>
      <c r="AK457" s="1009"/>
      <c r="AL457" s="1009"/>
      <c r="AM457" s="1009"/>
      <c r="AN457" s="1009"/>
      <c r="AO457" s="1009"/>
      <c r="AP457" s="1009"/>
      <c r="AQ457" s="1009"/>
      <c r="AR457" s="1009"/>
      <c r="AS457" s="1009"/>
      <c r="AT457" s="1009"/>
      <c r="AU457" s="1009"/>
      <c r="AV457" s="1009"/>
      <c r="AW457" s="1009"/>
      <c r="AX457" s="1009"/>
      <c r="AY457" s="1009"/>
      <c r="AZ457" s="1009"/>
      <c r="BA457" s="1009"/>
      <c r="BB457" s="1009"/>
      <c r="BC457" s="1009"/>
      <c r="BD457" s="1009"/>
      <c r="BE457" s="1009"/>
      <c r="BF457" s="1009"/>
      <c r="BG457" s="1009"/>
      <c r="BH457" s="1009"/>
      <c r="BI457" s="1009"/>
      <c r="BJ457" s="1009"/>
      <c r="BK457" s="1009"/>
      <c r="BL457" s="1009"/>
      <c r="BM457" s="1009"/>
      <c r="BN457" s="1009"/>
      <c r="BO457" s="1009"/>
      <c r="BP457" s="1009"/>
      <c r="BQ457" s="1009"/>
      <c r="BR457" s="1009"/>
      <c r="BS457" s="1009"/>
      <c r="BT457" s="1009"/>
      <c r="BU457" s="1009"/>
      <c r="BV457" s="1009"/>
      <c r="BW457" s="1009"/>
      <c r="BX457" s="1009"/>
      <c r="BY457" s="1009"/>
      <c r="BZ457" s="1009"/>
      <c r="CA457" s="1009"/>
      <c r="CB457" s="1009"/>
      <c r="CC457" s="1009"/>
      <c r="CD457" s="1009"/>
      <c r="CE457" s="1009"/>
      <c r="CF457" s="1009"/>
      <c r="CG457" s="1009"/>
      <c r="CH457" s="1009"/>
      <c r="CI457" s="1009"/>
      <c r="CJ457" s="1009"/>
      <c r="CK457" s="1009"/>
      <c r="CL457" s="1009"/>
    </row>
    <row r="458" spans="1:90" s="959" customFormat="1">
      <c r="A458" s="928"/>
      <c r="D458" s="1025"/>
      <c r="E458" s="1025"/>
      <c r="F458" s="1025"/>
      <c r="G458" s="1025"/>
      <c r="P458" s="1009"/>
      <c r="Q458" s="1009"/>
      <c r="R458" s="1009"/>
      <c r="S458" s="1009"/>
      <c r="T458" s="1009"/>
      <c r="U458" s="1009"/>
      <c r="V458" s="1009"/>
      <c r="W458" s="1009"/>
      <c r="X458" s="1009"/>
      <c r="Y458" s="1009"/>
      <c r="Z458" s="1009"/>
      <c r="AA458" s="1009"/>
      <c r="AB458" s="1009"/>
      <c r="AC458" s="1009"/>
      <c r="AD458" s="1009"/>
      <c r="AE458" s="1009"/>
      <c r="AF458" s="1009"/>
      <c r="AG458" s="1009"/>
      <c r="AH458" s="1009"/>
      <c r="AI458" s="1009"/>
      <c r="AJ458" s="1009"/>
      <c r="AK458" s="1009"/>
      <c r="AL458" s="1009"/>
      <c r="AM458" s="1009"/>
      <c r="AN458" s="1009"/>
      <c r="AO458" s="1009"/>
      <c r="AP458" s="1009"/>
      <c r="AQ458" s="1009"/>
      <c r="AR458" s="1009"/>
      <c r="AS458" s="1009"/>
      <c r="AT458" s="1009"/>
      <c r="AU458" s="1009"/>
      <c r="AV458" s="1009"/>
      <c r="AW458" s="1009"/>
      <c r="AX458" s="1009"/>
      <c r="AY458" s="1009"/>
      <c r="AZ458" s="1009"/>
      <c r="BA458" s="1009"/>
      <c r="BB458" s="1009"/>
      <c r="BC458" s="1009"/>
      <c r="BD458" s="1009"/>
      <c r="BE458" s="1009"/>
      <c r="BF458" s="1009"/>
      <c r="BG458" s="1009"/>
      <c r="BH458" s="1009"/>
      <c r="BI458" s="1009"/>
      <c r="BJ458" s="1009"/>
      <c r="BK458" s="1009"/>
      <c r="BL458" s="1009"/>
      <c r="BM458" s="1009"/>
      <c r="BN458" s="1009"/>
      <c r="BO458" s="1009"/>
      <c r="BP458" s="1009"/>
      <c r="BQ458" s="1009"/>
      <c r="BR458" s="1009"/>
      <c r="BS458" s="1009"/>
      <c r="BT458" s="1009"/>
      <c r="BU458" s="1009"/>
      <c r="BV458" s="1009"/>
      <c r="BW458" s="1009"/>
      <c r="BX458" s="1009"/>
      <c r="BY458" s="1009"/>
      <c r="BZ458" s="1009"/>
      <c r="CA458" s="1009"/>
      <c r="CB458" s="1009"/>
      <c r="CC458" s="1009"/>
      <c r="CD458" s="1009"/>
      <c r="CE458" s="1009"/>
      <c r="CF458" s="1009"/>
      <c r="CG458" s="1009"/>
      <c r="CH458" s="1009"/>
      <c r="CI458" s="1009"/>
      <c r="CJ458" s="1009"/>
      <c r="CK458" s="1009"/>
      <c r="CL458" s="1009"/>
    </row>
    <row r="459" spans="1:90" s="959" customFormat="1">
      <c r="A459" s="928"/>
      <c r="D459" s="1025"/>
      <c r="E459" s="1025"/>
      <c r="F459" s="1025"/>
      <c r="G459" s="1025"/>
      <c r="P459" s="1009"/>
      <c r="Q459" s="1009"/>
      <c r="R459" s="1009"/>
      <c r="S459" s="1009"/>
      <c r="T459" s="1009"/>
      <c r="U459" s="1009"/>
      <c r="V459" s="1009"/>
      <c r="W459" s="1009"/>
      <c r="X459" s="1009"/>
      <c r="Y459" s="1009"/>
      <c r="Z459" s="1009"/>
      <c r="AA459" s="1009"/>
      <c r="AB459" s="1009"/>
      <c r="AC459" s="1009"/>
      <c r="AD459" s="1009"/>
      <c r="AE459" s="1009"/>
      <c r="AF459" s="1009"/>
      <c r="AG459" s="1009"/>
      <c r="AH459" s="1009"/>
      <c r="AI459" s="1009"/>
      <c r="AJ459" s="1009"/>
      <c r="AK459" s="1009"/>
      <c r="AL459" s="1009"/>
      <c r="AM459" s="1009"/>
      <c r="AN459" s="1009"/>
      <c r="AO459" s="1009"/>
      <c r="AP459" s="1009"/>
      <c r="AQ459" s="1009"/>
      <c r="AR459" s="1009"/>
      <c r="AS459" s="1009"/>
      <c r="AT459" s="1009"/>
      <c r="AU459" s="1009"/>
      <c r="AV459" s="1009"/>
      <c r="AW459" s="1009"/>
      <c r="AX459" s="1009"/>
      <c r="AY459" s="1009"/>
      <c r="AZ459" s="1009"/>
      <c r="BA459" s="1009"/>
      <c r="BB459" s="1009"/>
      <c r="BC459" s="1009"/>
      <c r="BD459" s="1009"/>
      <c r="BE459" s="1009"/>
      <c r="BF459" s="1009"/>
      <c r="BG459" s="1009"/>
      <c r="BH459" s="1009"/>
      <c r="BI459" s="1009"/>
      <c r="BJ459" s="1009"/>
      <c r="BK459" s="1009"/>
      <c r="BL459" s="1009"/>
      <c r="BM459" s="1009"/>
      <c r="BN459" s="1009"/>
      <c r="BO459" s="1009"/>
      <c r="BP459" s="1009"/>
      <c r="BQ459" s="1009"/>
      <c r="BR459" s="1009"/>
      <c r="BS459" s="1009"/>
      <c r="BT459" s="1009"/>
      <c r="BU459" s="1009"/>
      <c r="BV459" s="1009"/>
      <c r="BW459" s="1009"/>
      <c r="BX459" s="1009"/>
      <c r="BY459" s="1009"/>
      <c r="BZ459" s="1009"/>
      <c r="CA459" s="1009"/>
      <c r="CB459" s="1009"/>
      <c r="CC459" s="1009"/>
      <c r="CD459" s="1009"/>
      <c r="CE459" s="1009"/>
      <c r="CF459" s="1009"/>
      <c r="CG459" s="1009"/>
      <c r="CH459" s="1009"/>
      <c r="CI459" s="1009"/>
      <c r="CJ459" s="1009"/>
      <c r="CK459" s="1009"/>
      <c r="CL459" s="1009"/>
    </row>
    <row r="460" spans="1:90" s="959" customFormat="1">
      <c r="A460" s="928"/>
      <c r="D460" s="1025"/>
      <c r="E460" s="1025"/>
      <c r="F460" s="1025"/>
      <c r="G460" s="1025"/>
      <c r="P460" s="1009"/>
      <c r="Q460" s="1009"/>
      <c r="R460" s="1009"/>
      <c r="S460" s="1009"/>
      <c r="T460" s="1009"/>
      <c r="U460" s="1009"/>
      <c r="V460" s="1009"/>
      <c r="W460" s="1009"/>
      <c r="X460" s="1009"/>
      <c r="Y460" s="1009"/>
      <c r="Z460" s="1009"/>
      <c r="AA460" s="1009"/>
      <c r="AB460" s="1009"/>
      <c r="AC460" s="1009"/>
      <c r="AD460" s="1009"/>
      <c r="AE460" s="1009"/>
      <c r="AF460" s="1009"/>
      <c r="AG460" s="1009"/>
      <c r="AH460" s="1009"/>
      <c r="AI460" s="1009"/>
      <c r="AJ460" s="1009"/>
      <c r="AK460" s="1009"/>
      <c r="AL460" s="1009"/>
      <c r="AM460" s="1009"/>
      <c r="AN460" s="1009"/>
      <c r="AO460" s="1009"/>
      <c r="AP460" s="1009"/>
      <c r="AQ460" s="1009"/>
      <c r="AR460" s="1009"/>
      <c r="AS460" s="1009"/>
      <c r="AT460" s="1009"/>
      <c r="AU460" s="1009"/>
      <c r="AV460" s="1009"/>
      <c r="AW460" s="1009"/>
      <c r="AX460" s="1009"/>
      <c r="AY460" s="1009"/>
      <c r="AZ460" s="1009"/>
      <c r="BA460" s="1009"/>
      <c r="BB460" s="1009"/>
      <c r="BC460" s="1009"/>
      <c r="BD460" s="1009"/>
      <c r="BE460" s="1009"/>
      <c r="BF460" s="1009"/>
      <c r="BG460" s="1009"/>
      <c r="BH460" s="1009"/>
      <c r="BI460" s="1009"/>
      <c r="BJ460" s="1009"/>
      <c r="BK460" s="1009"/>
      <c r="BL460" s="1009"/>
      <c r="BM460" s="1009"/>
      <c r="BN460" s="1009"/>
      <c r="BO460" s="1009"/>
      <c r="BP460" s="1009"/>
      <c r="BQ460" s="1009"/>
      <c r="BR460" s="1009"/>
      <c r="BS460" s="1009"/>
      <c r="BT460" s="1009"/>
      <c r="BU460" s="1009"/>
      <c r="BV460" s="1009"/>
      <c r="BW460" s="1009"/>
      <c r="BX460" s="1009"/>
      <c r="BY460" s="1009"/>
      <c r="BZ460" s="1009"/>
      <c r="CA460" s="1009"/>
      <c r="CB460" s="1009"/>
      <c r="CC460" s="1009"/>
      <c r="CD460" s="1009"/>
      <c r="CE460" s="1009"/>
      <c r="CF460" s="1009"/>
      <c r="CG460" s="1009"/>
      <c r="CH460" s="1009"/>
      <c r="CI460" s="1009"/>
      <c r="CJ460" s="1009"/>
      <c r="CK460" s="1009"/>
      <c r="CL460" s="1009"/>
    </row>
    <row r="461" spans="1:90" s="959" customFormat="1">
      <c r="A461" s="928"/>
      <c r="D461" s="1025"/>
      <c r="E461" s="1025"/>
      <c r="F461" s="1025"/>
      <c r="G461" s="1025"/>
      <c r="P461" s="1009"/>
      <c r="Q461" s="1009"/>
      <c r="R461" s="1009"/>
      <c r="S461" s="1009"/>
      <c r="T461" s="1009"/>
      <c r="U461" s="1009"/>
      <c r="V461" s="1009"/>
      <c r="W461" s="1009"/>
      <c r="X461" s="1009"/>
      <c r="Y461" s="1009"/>
      <c r="Z461" s="1009"/>
      <c r="AA461" s="1009"/>
      <c r="AB461" s="1009"/>
      <c r="AC461" s="1009"/>
      <c r="AD461" s="1009"/>
      <c r="AE461" s="1009"/>
      <c r="AF461" s="1009"/>
      <c r="AG461" s="1009"/>
      <c r="AH461" s="1009"/>
      <c r="AI461" s="1009"/>
      <c r="AJ461" s="1009"/>
      <c r="AK461" s="1009"/>
      <c r="AL461" s="1009"/>
      <c r="AM461" s="1009"/>
      <c r="AN461" s="1009"/>
      <c r="AO461" s="1009"/>
      <c r="AP461" s="1009"/>
      <c r="AQ461" s="1009"/>
      <c r="AR461" s="1009"/>
      <c r="AS461" s="1009"/>
      <c r="AT461" s="1009"/>
      <c r="AU461" s="1009"/>
      <c r="AV461" s="1009"/>
      <c r="AW461" s="1009"/>
      <c r="AX461" s="1009"/>
      <c r="AY461" s="1009"/>
      <c r="AZ461" s="1009"/>
      <c r="BA461" s="1009"/>
      <c r="BB461" s="1009"/>
      <c r="BC461" s="1009"/>
      <c r="BD461" s="1009"/>
      <c r="BE461" s="1009"/>
      <c r="BF461" s="1009"/>
      <c r="BG461" s="1009"/>
      <c r="BH461" s="1009"/>
      <c r="BI461" s="1009"/>
      <c r="BJ461" s="1009"/>
      <c r="BK461" s="1009"/>
      <c r="BL461" s="1009"/>
      <c r="BM461" s="1009"/>
      <c r="BN461" s="1009"/>
      <c r="BO461" s="1009"/>
      <c r="BP461" s="1009"/>
      <c r="BQ461" s="1009"/>
      <c r="BR461" s="1009"/>
      <c r="BS461" s="1009"/>
      <c r="BT461" s="1009"/>
      <c r="BU461" s="1009"/>
      <c r="BV461" s="1009"/>
      <c r="BW461" s="1009"/>
      <c r="BX461" s="1009"/>
      <c r="BY461" s="1009"/>
      <c r="BZ461" s="1009"/>
      <c r="CA461" s="1009"/>
      <c r="CB461" s="1009"/>
      <c r="CC461" s="1009"/>
      <c r="CD461" s="1009"/>
      <c r="CE461" s="1009"/>
      <c r="CF461" s="1009"/>
      <c r="CG461" s="1009"/>
      <c r="CH461" s="1009"/>
      <c r="CI461" s="1009"/>
      <c r="CJ461" s="1009"/>
      <c r="CK461" s="1009"/>
      <c r="CL461" s="1009"/>
    </row>
    <row r="462" spans="1:90" s="959" customFormat="1">
      <c r="A462" s="928"/>
      <c r="D462" s="1025"/>
      <c r="E462" s="1025"/>
      <c r="F462" s="1025"/>
      <c r="G462" s="1025"/>
      <c r="P462" s="1009"/>
      <c r="Q462" s="1009"/>
      <c r="R462" s="1009"/>
      <c r="S462" s="1009"/>
      <c r="T462" s="1009"/>
      <c r="U462" s="1009"/>
      <c r="V462" s="1009"/>
      <c r="W462" s="1009"/>
      <c r="X462" s="1009"/>
      <c r="Y462" s="1009"/>
      <c r="Z462" s="1009"/>
      <c r="AA462" s="1009"/>
      <c r="AB462" s="1009"/>
      <c r="AC462" s="1009"/>
      <c r="AD462" s="1009"/>
      <c r="AE462" s="1009"/>
      <c r="AF462" s="1009"/>
      <c r="AG462" s="1009"/>
      <c r="AH462" s="1009"/>
      <c r="AI462" s="1009"/>
      <c r="AJ462" s="1009"/>
      <c r="AK462" s="1009"/>
      <c r="AL462" s="1009"/>
      <c r="AM462" s="1009"/>
      <c r="AN462" s="1009"/>
      <c r="AO462" s="1009"/>
      <c r="AP462" s="1009"/>
      <c r="AQ462" s="1009"/>
      <c r="AR462" s="1009"/>
      <c r="AS462" s="1009"/>
      <c r="AT462" s="1009"/>
      <c r="AU462" s="1009"/>
      <c r="AV462" s="1009"/>
      <c r="AW462" s="1009"/>
      <c r="AX462" s="1009"/>
      <c r="AY462" s="1009"/>
      <c r="AZ462" s="1009"/>
      <c r="BA462" s="1009"/>
      <c r="BB462" s="1009"/>
      <c r="BC462" s="1009"/>
      <c r="BD462" s="1009"/>
      <c r="BE462" s="1009"/>
      <c r="BF462" s="1009"/>
      <c r="BG462" s="1009"/>
      <c r="BH462" s="1009"/>
      <c r="BI462" s="1009"/>
      <c r="BJ462" s="1009"/>
      <c r="BK462" s="1009"/>
      <c r="BL462" s="1009"/>
      <c r="BM462" s="1009"/>
      <c r="BN462" s="1009"/>
      <c r="BO462" s="1009"/>
      <c r="BP462" s="1009"/>
      <c r="BQ462" s="1009"/>
      <c r="BR462" s="1009"/>
      <c r="BS462" s="1009"/>
      <c r="BT462" s="1009"/>
      <c r="BU462" s="1009"/>
      <c r="BV462" s="1009"/>
      <c r="BW462" s="1009"/>
      <c r="BX462" s="1009"/>
      <c r="BY462" s="1009"/>
      <c r="BZ462" s="1009"/>
      <c r="CA462" s="1009"/>
      <c r="CB462" s="1009"/>
      <c r="CC462" s="1009"/>
      <c r="CD462" s="1009"/>
      <c r="CE462" s="1009"/>
      <c r="CF462" s="1009"/>
      <c r="CG462" s="1009"/>
      <c r="CH462" s="1009"/>
      <c r="CI462" s="1009"/>
      <c r="CJ462" s="1009"/>
      <c r="CK462" s="1009"/>
      <c r="CL462" s="1009"/>
    </row>
    <row r="463" spans="1:90" s="959" customFormat="1">
      <c r="A463" s="928"/>
      <c r="D463" s="1025"/>
      <c r="E463" s="1025"/>
      <c r="F463" s="1025"/>
      <c r="G463" s="1025"/>
      <c r="P463" s="1009"/>
      <c r="Q463" s="1009"/>
      <c r="R463" s="1009"/>
      <c r="S463" s="1009"/>
      <c r="T463" s="1009"/>
      <c r="U463" s="1009"/>
      <c r="V463" s="1009"/>
      <c r="W463" s="1009"/>
      <c r="X463" s="1009"/>
      <c r="Y463" s="1009"/>
      <c r="Z463" s="1009"/>
      <c r="AA463" s="1009"/>
      <c r="AB463" s="1009"/>
      <c r="AC463" s="1009"/>
      <c r="AD463" s="1009"/>
      <c r="AE463" s="1009"/>
      <c r="AF463" s="1009"/>
      <c r="AG463" s="1009"/>
      <c r="AH463" s="1009"/>
      <c r="AI463" s="1009"/>
      <c r="AJ463" s="1009"/>
      <c r="AK463" s="1009"/>
      <c r="AL463" s="1009"/>
      <c r="AM463" s="1009"/>
      <c r="AN463" s="1009"/>
      <c r="AO463" s="1009"/>
      <c r="AP463" s="1009"/>
      <c r="AQ463" s="1009"/>
      <c r="AR463" s="1009"/>
      <c r="AS463" s="1009"/>
      <c r="AT463" s="1009"/>
      <c r="AU463" s="1009"/>
      <c r="AV463" s="1009"/>
      <c r="AW463" s="1009"/>
      <c r="AX463" s="1009"/>
      <c r="AY463" s="1009"/>
      <c r="AZ463" s="1009"/>
      <c r="BA463" s="1009"/>
      <c r="BB463" s="1009"/>
      <c r="BC463" s="1009"/>
      <c r="BD463" s="1009"/>
      <c r="BE463" s="1009"/>
      <c r="BF463" s="1009"/>
      <c r="BG463" s="1009"/>
      <c r="BH463" s="1009"/>
      <c r="BI463" s="1009"/>
      <c r="BJ463" s="1009"/>
      <c r="BK463" s="1009"/>
      <c r="BL463" s="1009"/>
      <c r="BM463" s="1009"/>
      <c r="BN463" s="1009"/>
      <c r="BO463" s="1009"/>
      <c r="BP463" s="1009"/>
      <c r="BQ463" s="1009"/>
      <c r="BR463" s="1009"/>
      <c r="BS463" s="1009"/>
      <c r="BT463" s="1009"/>
      <c r="BU463" s="1009"/>
      <c r="BV463" s="1009"/>
      <c r="BW463" s="1009"/>
      <c r="BX463" s="1009"/>
      <c r="BY463" s="1009"/>
      <c r="BZ463" s="1009"/>
      <c r="CA463" s="1009"/>
      <c r="CB463" s="1009"/>
      <c r="CC463" s="1009"/>
      <c r="CD463" s="1009"/>
      <c r="CE463" s="1009"/>
      <c r="CF463" s="1009"/>
      <c r="CG463" s="1009"/>
      <c r="CH463" s="1009"/>
      <c r="CI463" s="1009"/>
      <c r="CJ463" s="1009"/>
      <c r="CK463" s="1009"/>
      <c r="CL463" s="1009"/>
    </row>
    <row r="464" spans="1:90" s="959" customFormat="1">
      <c r="A464" s="928"/>
      <c r="D464" s="1025"/>
      <c r="E464" s="1025"/>
      <c r="F464" s="1025"/>
      <c r="G464" s="1025"/>
      <c r="P464" s="1009"/>
      <c r="Q464" s="1009"/>
      <c r="R464" s="1009"/>
      <c r="S464" s="1009"/>
      <c r="T464" s="1009"/>
      <c r="U464" s="1009"/>
      <c r="V464" s="1009"/>
      <c r="W464" s="1009"/>
      <c r="X464" s="1009"/>
      <c r="Y464" s="1009"/>
      <c r="Z464" s="1009"/>
      <c r="AA464" s="1009"/>
      <c r="AB464" s="1009"/>
      <c r="AC464" s="1009"/>
      <c r="AD464" s="1009"/>
      <c r="AE464" s="1009"/>
      <c r="AF464" s="1009"/>
      <c r="AG464" s="1009"/>
      <c r="AH464" s="1009"/>
      <c r="AI464" s="1009"/>
      <c r="AJ464" s="1009"/>
      <c r="AK464" s="1009"/>
      <c r="AL464" s="1009"/>
      <c r="AM464" s="1009"/>
      <c r="AN464" s="1009"/>
      <c r="AO464" s="1009"/>
      <c r="AP464" s="1009"/>
      <c r="AQ464" s="1009"/>
      <c r="AR464" s="1009"/>
      <c r="AS464" s="1009"/>
      <c r="AT464" s="1009"/>
      <c r="AU464" s="1009"/>
      <c r="AV464" s="1009"/>
      <c r="AW464" s="1009"/>
      <c r="AX464" s="1009"/>
      <c r="AY464" s="1009"/>
      <c r="AZ464" s="1009"/>
      <c r="BA464" s="1009"/>
      <c r="BB464" s="1009"/>
      <c r="BC464" s="1009"/>
      <c r="BD464" s="1009"/>
      <c r="BE464" s="1009"/>
      <c r="BF464" s="1009"/>
      <c r="BG464" s="1009"/>
      <c r="BH464" s="1009"/>
      <c r="BI464" s="1009"/>
      <c r="BJ464" s="1009"/>
      <c r="BK464" s="1009"/>
      <c r="BL464" s="1009"/>
      <c r="BM464" s="1009"/>
      <c r="BN464" s="1009"/>
      <c r="BO464" s="1009"/>
      <c r="BP464" s="1009"/>
      <c r="BQ464" s="1009"/>
      <c r="BR464" s="1009"/>
      <c r="BS464" s="1009"/>
      <c r="BT464" s="1009"/>
      <c r="BU464" s="1009"/>
      <c r="BV464" s="1009"/>
      <c r="BW464" s="1009"/>
      <c r="BX464" s="1009"/>
      <c r="BY464" s="1009"/>
      <c r="BZ464" s="1009"/>
      <c r="CA464" s="1009"/>
      <c r="CB464" s="1009"/>
      <c r="CC464" s="1009"/>
      <c r="CD464" s="1009"/>
      <c r="CE464" s="1009"/>
      <c r="CF464" s="1009"/>
      <c r="CG464" s="1009"/>
      <c r="CH464" s="1009"/>
      <c r="CI464" s="1009"/>
      <c r="CJ464" s="1009"/>
      <c r="CK464" s="1009"/>
      <c r="CL464" s="1009"/>
    </row>
    <row r="465" spans="1:90" s="959" customFormat="1">
      <c r="A465" s="928"/>
      <c r="D465" s="1025"/>
      <c r="E465" s="1025"/>
      <c r="F465" s="1025"/>
      <c r="G465" s="1025"/>
      <c r="P465" s="1009"/>
      <c r="Q465" s="1009"/>
      <c r="R465" s="1009"/>
      <c r="S465" s="1009"/>
      <c r="T465" s="1009"/>
      <c r="U465" s="1009"/>
      <c r="V465" s="1009"/>
      <c r="W465" s="1009"/>
      <c r="X465" s="1009"/>
      <c r="Y465" s="1009"/>
      <c r="Z465" s="1009"/>
      <c r="AA465" s="1009"/>
      <c r="AB465" s="1009"/>
      <c r="AC465" s="1009"/>
      <c r="AD465" s="1009"/>
      <c r="AE465" s="1009"/>
      <c r="AF465" s="1009"/>
      <c r="AG465" s="1009"/>
      <c r="AH465" s="1009"/>
      <c r="AI465" s="1009"/>
      <c r="AJ465" s="1009"/>
      <c r="AK465" s="1009"/>
      <c r="AL465" s="1009"/>
      <c r="AM465" s="1009"/>
      <c r="AN465" s="1009"/>
      <c r="AO465" s="1009"/>
      <c r="AP465" s="1009"/>
      <c r="AQ465" s="1009"/>
      <c r="AR465" s="1009"/>
      <c r="AS465" s="1009"/>
      <c r="AT465" s="1009"/>
      <c r="AU465" s="1009"/>
      <c r="AV465" s="1009"/>
      <c r="AW465" s="1009"/>
      <c r="AX465" s="1009"/>
      <c r="AY465" s="1009"/>
      <c r="AZ465" s="1009"/>
      <c r="BA465" s="1009"/>
      <c r="BB465" s="1009"/>
      <c r="BC465" s="1009"/>
      <c r="BD465" s="1009"/>
      <c r="BE465" s="1009"/>
      <c r="BF465" s="1009"/>
      <c r="BG465" s="1009"/>
      <c r="BH465" s="1009"/>
      <c r="BI465" s="1009"/>
      <c r="BJ465" s="1009"/>
      <c r="BK465" s="1009"/>
      <c r="BL465" s="1009"/>
      <c r="BM465" s="1009"/>
      <c r="BN465" s="1009"/>
      <c r="BO465" s="1009"/>
      <c r="BP465" s="1009"/>
      <c r="BQ465" s="1009"/>
      <c r="BR465" s="1009"/>
      <c r="BS465" s="1009"/>
      <c r="BT465" s="1009"/>
      <c r="BU465" s="1009"/>
      <c r="BV465" s="1009"/>
      <c r="BW465" s="1009"/>
      <c r="BX465" s="1009"/>
      <c r="BY465" s="1009"/>
      <c r="BZ465" s="1009"/>
      <c r="CA465" s="1009"/>
      <c r="CB465" s="1009"/>
      <c r="CC465" s="1009"/>
      <c r="CD465" s="1009"/>
      <c r="CE465" s="1009"/>
      <c r="CF465" s="1009"/>
      <c r="CG465" s="1009"/>
      <c r="CH465" s="1009"/>
      <c r="CI465" s="1009"/>
      <c r="CJ465" s="1009"/>
      <c r="CK465" s="1009"/>
      <c r="CL465" s="1009"/>
    </row>
    <row r="466" spans="1:90" s="959" customFormat="1">
      <c r="A466" s="928"/>
      <c r="D466" s="1025"/>
      <c r="E466" s="1025"/>
      <c r="F466" s="1025"/>
      <c r="G466" s="1025"/>
      <c r="P466" s="1009"/>
      <c r="Q466" s="1009"/>
      <c r="R466" s="1009"/>
      <c r="S466" s="1009"/>
      <c r="T466" s="1009"/>
      <c r="U466" s="1009"/>
      <c r="V466" s="1009"/>
      <c r="W466" s="1009"/>
      <c r="X466" s="1009"/>
      <c r="Y466" s="1009"/>
      <c r="Z466" s="1009"/>
      <c r="AA466" s="1009"/>
      <c r="AB466" s="1009"/>
      <c r="AC466" s="1009"/>
      <c r="AD466" s="1009"/>
      <c r="AE466" s="1009"/>
      <c r="AF466" s="1009"/>
      <c r="AG466" s="1009"/>
      <c r="AH466" s="1009"/>
      <c r="AI466" s="1009"/>
      <c r="AJ466" s="1009"/>
      <c r="AK466" s="1009"/>
      <c r="AL466" s="1009"/>
      <c r="AM466" s="1009"/>
      <c r="AN466" s="1009"/>
      <c r="AO466" s="1009"/>
      <c r="AP466" s="1009"/>
      <c r="AQ466" s="1009"/>
      <c r="AR466" s="1009"/>
      <c r="AS466" s="1009"/>
      <c r="AT466" s="1009"/>
      <c r="AU466" s="1009"/>
      <c r="AV466" s="1009"/>
      <c r="AW466" s="1009"/>
      <c r="AX466" s="1009"/>
      <c r="AY466" s="1009"/>
      <c r="AZ466" s="1009"/>
      <c r="BA466" s="1009"/>
      <c r="BB466" s="1009"/>
      <c r="BC466" s="1009"/>
      <c r="BD466" s="1009"/>
      <c r="BE466" s="1009"/>
      <c r="BF466" s="1009"/>
      <c r="BG466" s="1009"/>
      <c r="BH466" s="1009"/>
      <c r="BI466" s="1009"/>
      <c r="BJ466" s="1009"/>
      <c r="BK466" s="1009"/>
      <c r="BL466" s="1009"/>
      <c r="BM466" s="1009"/>
      <c r="BN466" s="1009"/>
      <c r="BO466" s="1009"/>
      <c r="BP466" s="1009"/>
      <c r="BQ466" s="1009"/>
      <c r="BR466" s="1009"/>
      <c r="BS466" s="1009"/>
      <c r="BT466" s="1009"/>
      <c r="BU466" s="1009"/>
      <c r="BV466" s="1009"/>
      <c r="BW466" s="1009"/>
      <c r="BX466" s="1009"/>
      <c r="BY466" s="1009"/>
      <c r="BZ466" s="1009"/>
      <c r="CA466" s="1009"/>
      <c r="CB466" s="1009"/>
      <c r="CC466" s="1009"/>
      <c r="CD466" s="1009"/>
      <c r="CE466" s="1009"/>
      <c r="CF466" s="1009"/>
      <c r="CG466" s="1009"/>
      <c r="CH466" s="1009"/>
      <c r="CI466" s="1009"/>
      <c r="CJ466" s="1009"/>
      <c r="CK466" s="1009"/>
      <c r="CL466" s="1009"/>
    </row>
    <row r="467" spans="1:90" s="959" customFormat="1">
      <c r="A467" s="928"/>
      <c r="D467" s="1025"/>
      <c r="E467" s="1025"/>
      <c r="F467" s="1025"/>
      <c r="G467" s="1025"/>
      <c r="P467" s="1009"/>
      <c r="Q467" s="1009"/>
      <c r="R467" s="1009"/>
      <c r="S467" s="1009"/>
      <c r="T467" s="1009"/>
      <c r="U467" s="1009"/>
      <c r="V467" s="1009"/>
      <c r="W467" s="1009"/>
      <c r="X467" s="1009"/>
      <c r="Y467" s="1009"/>
      <c r="Z467" s="1009"/>
      <c r="AA467" s="1009"/>
      <c r="AB467" s="1009"/>
      <c r="AC467" s="1009"/>
      <c r="AD467" s="1009"/>
      <c r="AE467" s="1009"/>
      <c r="AF467" s="1009"/>
      <c r="AG467" s="1009"/>
      <c r="AH467" s="1009"/>
      <c r="AI467" s="1009"/>
      <c r="AJ467" s="1009"/>
      <c r="AK467" s="1009"/>
      <c r="AL467" s="1009"/>
      <c r="AM467" s="1009"/>
      <c r="AN467" s="1009"/>
      <c r="AO467" s="1009"/>
      <c r="AP467" s="1009"/>
      <c r="AQ467" s="1009"/>
      <c r="AR467" s="1009"/>
      <c r="AS467" s="1009"/>
      <c r="AT467" s="1009"/>
      <c r="AU467" s="1009"/>
      <c r="AV467" s="1009"/>
      <c r="AW467" s="1009"/>
      <c r="AX467" s="1009"/>
      <c r="AY467" s="1009"/>
      <c r="AZ467" s="1009"/>
      <c r="BA467" s="1009"/>
      <c r="BB467" s="1009"/>
      <c r="BC467" s="1009"/>
      <c r="BD467" s="1009"/>
      <c r="BE467" s="1009"/>
      <c r="BF467" s="1009"/>
      <c r="BG467" s="1009"/>
      <c r="BH467" s="1009"/>
      <c r="BI467" s="1009"/>
      <c r="BJ467" s="1009"/>
      <c r="BK467" s="1009"/>
      <c r="BL467" s="1009"/>
      <c r="BM467" s="1009"/>
      <c r="BN467" s="1009"/>
      <c r="BO467" s="1009"/>
      <c r="BP467" s="1009"/>
      <c r="BQ467" s="1009"/>
      <c r="BR467" s="1009"/>
      <c r="BS467" s="1009"/>
      <c r="BT467" s="1009"/>
      <c r="BU467" s="1009"/>
      <c r="BV467" s="1009"/>
      <c r="BW467" s="1009"/>
      <c r="BX467" s="1009"/>
      <c r="BY467" s="1009"/>
      <c r="BZ467" s="1009"/>
      <c r="CA467" s="1009"/>
      <c r="CB467" s="1009"/>
      <c r="CC467" s="1009"/>
      <c r="CD467" s="1009"/>
      <c r="CE467" s="1009"/>
      <c r="CF467" s="1009"/>
      <c r="CG467" s="1009"/>
      <c r="CH467" s="1009"/>
      <c r="CI467" s="1009"/>
      <c r="CJ467" s="1009"/>
      <c r="CK467" s="1009"/>
      <c r="CL467" s="1009"/>
    </row>
    <row r="468" spans="1:90" s="959" customFormat="1">
      <c r="A468" s="928"/>
      <c r="D468" s="1025"/>
      <c r="E468" s="1025"/>
      <c r="F468" s="1025"/>
      <c r="G468" s="1025"/>
      <c r="P468" s="1009"/>
      <c r="Q468" s="1009"/>
      <c r="R468" s="1009"/>
      <c r="S468" s="1009"/>
      <c r="T468" s="1009"/>
      <c r="U468" s="1009"/>
      <c r="V468" s="1009"/>
      <c r="W468" s="1009"/>
      <c r="X468" s="1009"/>
      <c r="Y468" s="1009"/>
      <c r="Z468" s="1009"/>
      <c r="AA468" s="1009"/>
      <c r="AB468" s="1009"/>
      <c r="AC468" s="1009"/>
      <c r="AD468" s="1009"/>
      <c r="AE468" s="1009"/>
      <c r="AF468" s="1009"/>
      <c r="AG468" s="1009"/>
      <c r="AH468" s="1009"/>
      <c r="AI468" s="1009"/>
      <c r="AJ468" s="1009"/>
      <c r="AK468" s="1009"/>
      <c r="AL468" s="1009"/>
      <c r="AM468" s="1009"/>
      <c r="AN468" s="1009"/>
      <c r="AO468" s="1009"/>
      <c r="AP468" s="1009"/>
      <c r="AQ468" s="1009"/>
      <c r="AR468" s="1009"/>
      <c r="AS468" s="1009"/>
      <c r="AT468" s="1009"/>
      <c r="AU468" s="1009"/>
      <c r="AV468" s="1009"/>
      <c r="AW468" s="1009"/>
      <c r="AX468" s="1009"/>
      <c r="AY468" s="1009"/>
      <c r="AZ468" s="1009"/>
      <c r="BA468" s="1009"/>
      <c r="BB468" s="1009"/>
      <c r="BC468" s="1009"/>
      <c r="BD468" s="1009"/>
      <c r="BE468" s="1009"/>
      <c r="BF468" s="1009"/>
      <c r="BG468" s="1009"/>
      <c r="BH468" s="1009"/>
      <c r="BI468" s="1009"/>
      <c r="BJ468" s="1009"/>
      <c r="BK468" s="1009"/>
      <c r="BL468" s="1009"/>
      <c r="BM468" s="1009"/>
      <c r="BN468" s="1009"/>
      <c r="BO468" s="1009"/>
      <c r="BP468" s="1009"/>
      <c r="BQ468" s="1009"/>
      <c r="BR468" s="1009"/>
      <c r="BS468" s="1009"/>
      <c r="BT468" s="1009"/>
      <c r="BU468" s="1009"/>
      <c r="BV468" s="1009"/>
      <c r="BW468" s="1009"/>
      <c r="BX468" s="1009"/>
      <c r="BY468" s="1009"/>
      <c r="BZ468" s="1009"/>
      <c r="CA468" s="1009"/>
      <c r="CB468" s="1009"/>
      <c r="CC468" s="1009"/>
      <c r="CD468" s="1009"/>
      <c r="CE468" s="1009"/>
      <c r="CF468" s="1009"/>
      <c r="CG468" s="1009"/>
      <c r="CH468" s="1009"/>
      <c r="CI468" s="1009"/>
      <c r="CJ468" s="1009"/>
      <c r="CK468" s="1009"/>
      <c r="CL468" s="1009"/>
    </row>
    <row r="469" spans="1:90" s="959" customFormat="1">
      <c r="A469" s="928"/>
      <c r="D469" s="1025"/>
      <c r="E469" s="1025"/>
      <c r="F469" s="1025"/>
      <c r="G469" s="1025"/>
      <c r="P469" s="1009"/>
      <c r="Q469" s="1009"/>
      <c r="R469" s="1009"/>
      <c r="S469" s="1009"/>
      <c r="T469" s="1009"/>
      <c r="U469" s="1009"/>
      <c r="V469" s="1009"/>
      <c r="W469" s="1009"/>
      <c r="X469" s="1009"/>
      <c r="Y469" s="1009"/>
      <c r="Z469" s="1009"/>
      <c r="AA469" s="1009"/>
      <c r="AB469" s="1009"/>
      <c r="AC469" s="1009"/>
      <c r="AD469" s="1009"/>
      <c r="AE469" s="1009"/>
      <c r="AF469" s="1009"/>
      <c r="AG469" s="1009"/>
      <c r="AH469" s="1009"/>
      <c r="AI469" s="1009"/>
      <c r="AJ469" s="1009"/>
      <c r="AK469" s="1009"/>
      <c r="AL469" s="1009"/>
      <c r="AM469" s="1009"/>
      <c r="AN469" s="1009"/>
      <c r="AO469" s="1009"/>
      <c r="AP469" s="1009"/>
      <c r="AQ469" s="1009"/>
      <c r="AR469" s="1009"/>
      <c r="AS469" s="1009"/>
      <c r="AT469" s="1009"/>
      <c r="AU469" s="1009"/>
      <c r="AV469" s="1009"/>
      <c r="AW469" s="1009"/>
      <c r="AX469" s="1009"/>
      <c r="AY469" s="1009"/>
      <c r="AZ469" s="1009"/>
      <c r="BA469" s="1009"/>
      <c r="BB469" s="1009"/>
      <c r="BC469" s="1009"/>
      <c r="BD469" s="1009"/>
      <c r="BE469" s="1009"/>
      <c r="BF469" s="1009"/>
      <c r="BG469" s="1009"/>
      <c r="BH469" s="1009"/>
      <c r="BI469" s="1009"/>
      <c r="BJ469" s="1009"/>
      <c r="BK469" s="1009"/>
      <c r="BL469" s="1009"/>
      <c r="BM469" s="1009"/>
      <c r="BN469" s="1009"/>
      <c r="BO469" s="1009"/>
      <c r="BP469" s="1009"/>
      <c r="BQ469" s="1009"/>
      <c r="BR469" s="1009"/>
      <c r="BS469" s="1009"/>
      <c r="BT469" s="1009"/>
      <c r="BU469" s="1009"/>
      <c r="BV469" s="1009"/>
      <c r="BW469" s="1009"/>
      <c r="BX469" s="1009"/>
      <c r="BY469" s="1009"/>
      <c r="BZ469" s="1009"/>
      <c r="CA469" s="1009"/>
      <c r="CB469" s="1009"/>
      <c r="CC469" s="1009"/>
      <c r="CD469" s="1009"/>
      <c r="CE469" s="1009"/>
      <c r="CF469" s="1009"/>
      <c r="CG469" s="1009"/>
      <c r="CH469" s="1009"/>
      <c r="CI469" s="1009"/>
      <c r="CJ469" s="1009"/>
      <c r="CK469" s="1009"/>
      <c r="CL469" s="1009"/>
    </row>
    <row r="470" spans="1:90" s="959" customFormat="1">
      <c r="A470" s="928"/>
      <c r="D470" s="1025"/>
      <c r="E470" s="1025"/>
      <c r="F470" s="1025"/>
      <c r="G470" s="1025"/>
      <c r="P470" s="1009"/>
      <c r="Q470" s="1009"/>
      <c r="R470" s="1009"/>
      <c r="S470" s="1009"/>
      <c r="T470" s="1009"/>
      <c r="U470" s="1009"/>
      <c r="V470" s="1009"/>
      <c r="W470" s="1009"/>
      <c r="X470" s="1009"/>
      <c r="Y470" s="1009"/>
      <c r="Z470" s="1009"/>
      <c r="AA470" s="1009"/>
      <c r="AB470" s="1009"/>
      <c r="AC470" s="1009"/>
      <c r="AD470" s="1009"/>
      <c r="AE470" s="1009"/>
      <c r="AF470" s="1009"/>
      <c r="AG470" s="1009"/>
      <c r="AH470" s="1009"/>
      <c r="AI470" s="1009"/>
      <c r="AJ470" s="1009"/>
      <c r="AK470" s="1009"/>
      <c r="AL470" s="1009"/>
      <c r="AM470" s="1009"/>
      <c r="AN470" s="1009"/>
      <c r="AO470" s="1009"/>
      <c r="AP470" s="1009"/>
      <c r="AQ470" s="1009"/>
      <c r="AR470" s="1009"/>
      <c r="AS470" s="1009"/>
      <c r="AT470" s="1009"/>
      <c r="AU470" s="1009"/>
      <c r="AV470" s="1009"/>
      <c r="AW470" s="1009"/>
      <c r="AX470" s="1009"/>
      <c r="AY470" s="1009"/>
      <c r="AZ470" s="1009"/>
      <c r="BA470" s="1009"/>
      <c r="BB470" s="1009"/>
      <c r="BC470" s="1009"/>
      <c r="BD470" s="1009"/>
      <c r="BE470" s="1009"/>
      <c r="BF470" s="1009"/>
      <c r="BG470" s="1009"/>
      <c r="BH470" s="1009"/>
      <c r="BI470" s="1009"/>
      <c r="BJ470" s="1009"/>
      <c r="BK470" s="1009"/>
      <c r="BL470" s="1009"/>
      <c r="BM470" s="1009"/>
      <c r="BN470" s="1009"/>
      <c r="BO470" s="1009"/>
      <c r="BP470" s="1009"/>
      <c r="BQ470" s="1009"/>
      <c r="BR470" s="1009"/>
      <c r="BS470" s="1009"/>
      <c r="BT470" s="1009"/>
      <c r="BU470" s="1009"/>
      <c r="BV470" s="1009"/>
      <c r="BW470" s="1009"/>
      <c r="BX470" s="1009"/>
      <c r="BY470" s="1009"/>
      <c r="BZ470" s="1009"/>
      <c r="CA470" s="1009"/>
      <c r="CB470" s="1009"/>
      <c r="CC470" s="1009"/>
      <c r="CD470" s="1009"/>
      <c r="CE470" s="1009"/>
      <c r="CF470" s="1009"/>
      <c r="CG470" s="1009"/>
      <c r="CH470" s="1009"/>
      <c r="CI470" s="1009"/>
      <c r="CJ470" s="1009"/>
      <c r="CK470" s="1009"/>
      <c r="CL470" s="1009"/>
    </row>
    <row r="471" spans="1:90" s="959" customFormat="1">
      <c r="A471" s="928"/>
      <c r="D471" s="1025"/>
      <c r="E471" s="1025"/>
      <c r="F471" s="1025"/>
      <c r="G471" s="1025"/>
      <c r="P471" s="1009"/>
      <c r="Q471" s="1009"/>
      <c r="R471" s="1009"/>
      <c r="S471" s="1009"/>
      <c r="T471" s="1009"/>
      <c r="U471" s="1009"/>
      <c r="V471" s="1009"/>
      <c r="W471" s="1009"/>
      <c r="X471" s="1009"/>
      <c r="Y471" s="1009"/>
      <c r="Z471" s="1009"/>
      <c r="AA471" s="1009"/>
      <c r="AB471" s="1009"/>
      <c r="AC471" s="1009"/>
      <c r="AD471" s="1009"/>
      <c r="AE471" s="1009"/>
      <c r="AF471" s="1009"/>
      <c r="AG471" s="1009"/>
      <c r="AH471" s="1009"/>
      <c r="AI471" s="1009"/>
      <c r="AJ471" s="1009"/>
      <c r="AK471" s="1009"/>
      <c r="AL471" s="1009"/>
      <c r="AM471" s="1009"/>
      <c r="AN471" s="1009"/>
      <c r="AO471" s="1009"/>
      <c r="AP471" s="1009"/>
      <c r="AQ471" s="1009"/>
      <c r="AR471" s="1009"/>
      <c r="AS471" s="1009"/>
      <c r="AT471" s="1009"/>
      <c r="AU471" s="1009"/>
      <c r="AV471" s="1009"/>
      <c r="AW471" s="1009"/>
      <c r="AX471" s="1009"/>
      <c r="AY471" s="1009"/>
      <c r="AZ471" s="1009"/>
      <c r="BA471" s="1009"/>
      <c r="BB471" s="1009"/>
      <c r="BC471" s="1009"/>
      <c r="BD471" s="1009"/>
      <c r="BE471" s="1009"/>
      <c r="BF471" s="1009"/>
      <c r="BG471" s="1009"/>
      <c r="BH471" s="1009"/>
      <c r="BI471" s="1009"/>
      <c r="BJ471" s="1009"/>
      <c r="BK471" s="1009"/>
      <c r="BL471" s="1009"/>
      <c r="BM471" s="1009"/>
      <c r="BN471" s="1009"/>
      <c r="BO471" s="1009"/>
      <c r="BP471" s="1009"/>
      <c r="BQ471" s="1009"/>
      <c r="BR471" s="1009"/>
      <c r="BS471" s="1009"/>
      <c r="BT471" s="1009"/>
      <c r="BU471" s="1009"/>
      <c r="BV471" s="1009"/>
      <c r="BW471" s="1009"/>
      <c r="BX471" s="1009"/>
      <c r="BY471" s="1009"/>
      <c r="BZ471" s="1009"/>
      <c r="CA471" s="1009"/>
      <c r="CB471" s="1009"/>
      <c r="CC471" s="1009"/>
      <c r="CD471" s="1009"/>
      <c r="CE471" s="1009"/>
      <c r="CF471" s="1009"/>
      <c r="CG471" s="1009"/>
      <c r="CH471" s="1009"/>
      <c r="CI471" s="1009"/>
      <c r="CJ471" s="1009"/>
      <c r="CK471" s="1009"/>
      <c r="CL471" s="1009"/>
    </row>
    <row r="472" spans="1:90" s="959" customFormat="1">
      <c r="A472" s="928"/>
      <c r="D472" s="1025"/>
      <c r="E472" s="1025"/>
      <c r="F472" s="1025"/>
      <c r="G472" s="1025"/>
      <c r="P472" s="1009"/>
      <c r="Q472" s="1009"/>
      <c r="R472" s="1009"/>
      <c r="S472" s="1009"/>
      <c r="T472" s="1009"/>
      <c r="U472" s="1009"/>
      <c r="V472" s="1009"/>
      <c r="W472" s="1009"/>
      <c r="X472" s="1009"/>
      <c r="Y472" s="1009"/>
      <c r="Z472" s="1009"/>
      <c r="AA472" s="1009"/>
      <c r="AB472" s="1009"/>
      <c r="AC472" s="1009"/>
      <c r="AD472" s="1009"/>
      <c r="AE472" s="1009"/>
      <c r="AF472" s="1009"/>
      <c r="AG472" s="1009"/>
      <c r="AH472" s="1009"/>
      <c r="AI472" s="1009"/>
      <c r="AJ472" s="1009"/>
      <c r="AK472" s="1009"/>
      <c r="AL472" s="1009"/>
      <c r="AM472" s="1009"/>
      <c r="AN472" s="1009"/>
      <c r="AO472" s="1009"/>
      <c r="AP472" s="1009"/>
      <c r="AQ472" s="1009"/>
      <c r="AR472" s="1009"/>
      <c r="AS472" s="1009"/>
      <c r="AT472" s="1009"/>
      <c r="AU472" s="1009"/>
      <c r="AV472" s="1009"/>
      <c r="AW472" s="1009"/>
      <c r="AX472" s="1009"/>
      <c r="AY472" s="1009"/>
      <c r="AZ472" s="1009"/>
      <c r="BA472" s="1009"/>
      <c r="BB472" s="1009"/>
      <c r="BC472" s="1009"/>
      <c r="BD472" s="1009"/>
      <c r="BE472" s="1009"/>
      <c r="BF472" s="1009"/>
      <c r="BG472" s="1009"/>
      <c r="BH472" s="1009"/>
      <c r="BI472" s="1009"/>
      <c r="BJ472" s="1009"/>
      <c r="BK472" s="1009"/>
      <c r="BL472" s="1009"/>
      <c r="BM472" s="1009"/>
      <c r="BN472" s="1009"/>
      <c r="BO472" s="1009"/>
      <c r="BP472" s="1009"/>
      <c r="BQ472" s="1009"/>
      <c r="BR472" s="1009"/>
      <c r="BS472" s="1009"/>
      <c r="BT472" s="1009"/>
      <c r="BU472" s="1009"/>
      <c r="BV472" s="1009"/>
      <c r="BW472" s="1009"/>
      <c r="BX472" s="1009"/>
      <c r="BY472" s="1009"/>
      <c r="BZ472" s="1009"/>
      <c r="CA472" s="1009"/>
      <c r="CB472" s="1009"/>
      <c r="CC472" s="1009"/>
      <c r="CD472" s="1009"/>
      <c r="CE472" s="1009"/>
      <c r="CF472" s="1009"/>
      <c r="CG472" s="1009"/>
      <c r="CH472" s="1009"/>
      <c r="CI472" s="1009"/>
      <c r="CJ472" s="1009"/>
      <c r="CK472" s="1009"/>
      <c r="CL472" s="1009"/>
    </row>
    <row r="473" spans="1:90" s="959" customFormat="1">
      <c r="A473" s="928"/>
      <c r="D473" s="1025"/>
      <c r="E473" s="1025"/>
      <c r="F473" s="1025"/>
      <c r="G473" s="1025"/>
      <c r="P473" s="1009"/>
      <c r="Q473" s="1009"/>
      <c r="R473" s="1009"/>
      <c r="S473" s="1009"/>
      <c r="T473" s="1009"/>
      <c r="U473" s="1009"/>
      <c r="V473" s="1009"/>
      <c r="W473" s="1009"/>
      <c r="X473" s="1009"/>
      <c r="Y473" s="1009"/>
      <c r="Z473" s="1009"/>
      <c r="AA473" s="1009"/>
      <c r="AB473" s="1009"/>
      <c r="AC473" s="1009"/>
      <c r="AD473" s="1009"/>
      <c r="AE473" s="1009"/>
      <c r="AF473" s="1009"/>
      <c r="AG473" s="1009"/>
      <c r="AH473" s="1009"/>
      <c r="AI473" s="1009"/>
      <c r="AJ473" s="1009"/>
      <c r="AK473" s="1009"/>
      <c r="AL473" s="1009"/>
      <c r="AM473" s="1009"/>
      <c r="AN473" s="1009"/>
      <c r="AO473" s="1009"/>
      <c r="AP473" s="1009"/>
      <c r="AQ473" s="1009"/>
      <c r="AR473" s="1009"/>
      <c r="AS473" s="1009"/>
      <c r="AT473" s="1009"/>
      <c r="AU473" s="1009"/>
      <c r="AV473" s="1009"/>
      <c r="AW473" s="1009"/>
      <c r="AX473" s="1009"/>
      <c r="AY473" s="1009"/>
      <c r="AZ473" s="1009"/>
      <c r="BA473" s="1009"/>
      <c r="BB473" s="1009"/>
      <c r="BC473" s="1009"/>
      <c r="BD473" s="1009"/>
      <c r="BE473" s="1009"/>
      <c r="BF473" s="1009"/>
      <c r="BG473" s="1009"/>
      <c r="BH473" s="1009"/>
      <c r="BI473" s="1009"/>
      <c r="BJ473" s="1009"/>
      <c r="BK473" s="1009"/>
      <c r="BL473" s="1009"/>
      <c r="BM473" s="1009"/>
      <c r="BN473" s="1009"/>
      <c r="BO473" s="1009"/>
      <c r="BP473" s="1009"/>
      <c r="BQ473" s="1009"/>
      <c r="BR473" s="1009"/>
      <c r="BS473" s="1009"/>
      <c r="BT473" s="1009"/>
      <c r="BU473" s="1009"/>
      <c r="BV473" s="1009"/>
      <c r="BW473" s="1009"/>
      <c r="BX473" s="1009"/>
      <c r="BY473" s="1009"/>
      <c r="BZ473" s="1009"/>
      <c r="CA473" s="1009"/>
      <c r="CB473" s="1009"/>
      <c r="CC473" s="1009"/>
      <c r="CD473" s="1009"/>
      <c r="CE473" s="1009"/>
      <c r="CF473" s="1009"/>
      <c r="CG473" s="1009"/>
      <c r="CH473" s="1009"/>
      <c r="CI473" s="1009"/>
      <c r="CJ473" s="1009"/>
      <c r="CK473" s="1009"/>
      <c r="CL473" s="1009"/>
    </row>
    <row r="474" spans="1:90" s="959" customFormat="1">
      <c r="A474" s="928"/>
      <c r="D474" s="1025"/>
      <c r="E474" s="1025"/>
      <c r="F474" s="1025"/>
      <c r="G474" s="1025"/>
      <c r="P474" s="1009"/>
      <c r="Q474" s="1009"/>
      <c r="R474" s="1009"/>
      <c r="S474" s="1009"/>
      <c r="T474" s="1009"/>
      <c r="U474" s="1009"/>
      <c r="V474" s="1009"/>
      <c r="W474" s="1009"/>
      <c r="X474" s="1009"/>
      <c r="Y474" s="1009"/>
      <c r="Z474" s="1009"/>
      <c r="AA474" s="1009"/>
      <c r="AB474" s="1009"/>
      <c r="AC474" s="1009"/>
      <c r="AD474" s="1009"/>
      <c r="AE474" s="1009"/>
      <c r="AF474" s="1009"/>
      <c r="AG474" s="1009"/>
      <c r="AH474" s="1009"/>
      <c r="AI474" s="1009"/>
      <c r="AJ474" s="1009"/>
      <c r="AK474" s="1009"/>
      <c r="AL474" s="1009"/>
      <c r="AM474" s="1009"/>
      <c r="AN474" s="1009"/>
      <c r="AO474" s="1009"/>
      <c r="AP474" s="1009"/>
      <c r="AQ474" s="1009"/>
      <c r="AR474" s="1009"/>
      <c r="AS474" s="1009"/>
      <c r="AT474" s="1009"/>
      <c r="AU474" s="1009"/>
      <c r="AV474" s="1009"/>
      <c r="AW474" s="1009"/>
      <c r="AX474" s="1009"/>
      <c r="AY474" s="1009"/>
      <c r="AZ474" s="1009"/>
      <c r="BA474" s="1009"/>
      <c r="BB474" s="1009"/>
      <c r="BC474" s="1009"/>
      <c r="BD474" s="1009"/>
      <c r="BE474" s="1009"/>
      <c r="BF474" s="1009"/>
      <c r="BG474" s="1009"/>
      <c r="BH474" s="1009"/>
      <c r="BI474" s="1009"/>
      <c r="BJ474" s="1009"/>
      <c r="BK474" s="1009"/>
      <c r="BL474" s="1009"/>
      <c r="BM474" s="1009"/>
      <c r="BN474" s="1009"/>
      <c r="BO474" s="1009"/>
      <c r="BP474" s="1009"/>
      <c r="BQ474" s="1009"/>
      <c r="BR474" s="1009"/>
      <c r="BS474" s="1009"/>
      <c r="BT474" s="1009"/>
      <c r="BU474" s="1009"/>
      <c r="BV474" s="1009"/>
      <c r="BW474" s="1009"/>
      <c r="BX474" s="1009"/>
      <c r="BY474" s="1009"/>
      <c r="BZ474" s="1009"/>
      <c r="CA474" s="1009"/>
      <c r="CB474" s="1009"/>
      <c r="CC474" s="1009"/>
      <c r="CD474" s="1009"/>
      <c r="CE474" s="1009"/>
      <c r="CF474" s="1009"/>
      <c r="CG474" s="1009"/>
      <c r="CH474" s="1009"/>
      <c r="CI474" s="1009"/>
      <c r="CJ474" s="1009"/>
      <c r="CK474" s="1009"/>
      <c r="CL474" s="1009"/>
    </row>
    <row r="475" spans="1:90" s="959" customFormat="1">
      <c r="A475" s="928"/>
      <c r="D475" s="1025"/>
      <c r="E475" s="1025"/>
      <c r="F475" s="1025"/>
      <c r="G475" s="1025"/>
      <c r="P475" s="1009"/>
      <c r="Q475" s="1009"/>
      <c r="R475" s="1009"/>
      <c r="S475" s="1009"/>
      <c r="T475" s="1009"/>
      <c r="U475" s="1009"/>
      <c r="V475" s="1009"/>
      <c r="W475" s="1009"/>
      <c r="X475" s="1009"/>
      <c r="Y475" s="1009"/>
      <c r="Z475" s="1009"/>
      <c r="AA475" s="1009"/>
      <c r="AB475" s="1009"/>
      <c r="AC475" s="1009"/>
      <c r="AD475" s="1009"/>
      <c r="AE475" s="1009"/>
      <c r="AF475" s="1009"/>
      <c r="AG475" s="1009"/>
      <c r="AH475" s="1009"/>
      <c r="AI475" s="1009"/>
      <c r="AJ475" s="1009"/>
      <c r="AK475" s="1009"/>
      <c r="AL475" s="1009"/>
      <c r="AM475" s="1009"/>
      <c r="AN475" s="1009"/>
      <c r="AO475" s="1009"/>
      <c r="AP475" s="1009"/>
      <c r="AQ475" s="1009"/>
      <c r="AR475" s="1009"/>
      <c r="AS475" s="1009"/>
      <c r="AT475" s="1009"/>
      <c r="AU475" s="1009"/>
      <c r="AV475" s="1009"/>
      <c r="AW475" s="1009"/>
      <c r="AX475" s="1009"/>
      <c r="AY475" s="1009"/>
      <c r="AZ475" s="1009"/>
      <c r="BA475" s="1009"/>
      <c r="BB475" s="1009"/>
      <c r="BC475" s="1009"/>
      <c r="BD475" s="1009"/>
      <c r="BE475" s="1009"/>
      <c r="BF475" s="1009"/>
      <c r="BG475" s="1009"/>
      <c r="BH475" s="1009"/>
      <c r="BI475" s="1009"/>
      <c r="BJ475" s="1009"/>
      <c r="BK475" s="1009"/>
      <c r="BL475" s="1009"/>
      <c r="BM475" s="1009"/>
      <c r="BN475" s="1009"/>
      <c r="BO475" s="1009"/>
      <c r="BP475" s="1009"/>
      <c r="BQ475" s="1009"/>
      <c r="BR475" s="1009"/>
      <c r="BS475" s="1009"/>
      <c r="BT475" s="1009"/>
      <c r="BU475" s="1009"/>
      <c r="BV475" s="1009"/>
      <c r="BW475" s="1009"/>
      <c r="BX475" s="1009"/>
      <c r="BY475" s="1009"/>
      <c r="BZ475" s="1009"/>
      <c r="CA475" s="1009"/>
      <c r="CB475" s="1009"/>
      <c r="CC475" s="1009"/>
      <c r="CD475" s="1009"/>
      <c r="CE475" s="1009"/>
      <c r="CF475" s="1009"/>
      <c r="CG475" s="1009"/>
      <c r="CH475" s="1009"/>
      <c r="CI475" s="1009"/>
      <c r="CJ475" s="1009"/>
      <c r="CK475" s="1009"/>
      <c r="CL475" s="1009"/>
    </row>
    <row r="476" spans="1:90" s="959" customFormat="1">
      <c r="A476" s="928"/>
      <c r="D476" s="1025"/>
      <c r="E476" s="1025"/>
      <c r="F476" s="1025"/>
      <c r="G476" s="1025"/>
      <c r="P476" s="1009"/>
      <c r="Q476" s="1009"/>
      <c r="R476" s="1009"/>
      <c r="S476" s="1009"/>
      <c r="T476" s="1009"/>
      <c r="U476" s="1009"/>
      <c r="V476" s="1009"/>
      <c r="W476" s="1009"/>
      <c r="X476" s="1009"/>
      <c r="Y476" s="1009"/>
      <c r="Z476" s="1009"/>
      <c r="AA476" s="1009"/>
      <c r="AB476" s="1009"/>
      <c r="AC476" s="1009"/>
      <c r="AD476" s="1009"/>
      <c r="AE476" s="1009"/>
      <c r="AF476" s="1009"/>
      <c r="AG476" s="1009"/>
      <c r="AH476" s="1009"/>
      <c r="AI476" s="1009"/>
      <c r="AJ476" s="1009"/>
      <c r="AK476" s="1009"/>
      <c r="AL476" s="1009"/>
      <c r="AM476" s="1009"/>
      <c r="AN476" s="1009"/>
      <c r="AO476" s="1009"/>
      <c r="AP476" s="1009"/>
      <c r="AQ476" s="1009"/>
      <c r="AR476" s="1009"/>
      <c r="AS476" s="1009"/>
      <c r="AT476" s="1009"/>
      <c r="AU476" s="1009"/>
      <c r="AV476" s="1009"/>
      <c r="AW476" s="1009"/>
      <c r="AX476" s="1009"/>
      <c r="AY476" s="1009"/>
      <c r="AZ476" s="1009"/>
      <c r="BA476" s="1009"/>
      <c r="BB476" s="1009"/>
      <c r="BC476" s="1009"/>
      <c r="BD476" s="1009"/>
      <c r="BE476" s="1009"/>
      <c r="BF476" s="1009"/>
      <c r="BG476" s="1009"/>
      <c r="BH476" s="1009"/>
      <c r="BI476" s="1009"/>
      <c r="BJ476" s="1009"/>
      <c r="BK476" s="1009"/>
      <c r="BL476" s="1009"/>
      <c r="BM476" s="1009"/>
      <c r="BN476" s="1009"/>
      <c r="BO476" s="1009"/>
      <c r="BP476" s="1009"/>
      <c r="BQ476" s="1009"/>
      <c r="BR476" s="1009"/>
      <c r="BS476" s="1009"/>
      <c r="BT476" s="1009"/>
      <c r="BU476" s="1009"/>
      <c r="BV476" s="1009"/>
      <c r="BW476" s="1009"/>
      <c r="BX476" s="1009"/>
      <c r="BY476" s="1009"/>
      <c r="BZ476" s="1009"/>
      <c r="CA476" s="1009"/>
      <c r="CB476" s="1009"/>
      <c r="CC476" s="1009"/>
      <c r="CD476" s="1009"/>
      <c r="CE476" s="1009"/>
      <c r="CF476" s="1009"/>
      <c r="CG476" s="1009"/>
      <c r="CH476" s="1009"/>
      <c r="CI476" s="1009"/>
      <c r="CJ476" s="1009"/>
      <c r="CK476" s="1009"/>
      <c r="CL476" s="1009"/>
    </row>
    <row r="477" spans="1:90" s="959" customFormat="1">
      <c r="A477" s="928"/>
      <c r="D477" s="1025"/>
      <c r="E477" s="1025"/>
      <c r="F477" s="1025"/>
      <c r="G477" s="1025"/>
      <c r="P477" s="1009"/>
      <c r="Q477" s="1009"/>
      <c r="R477" s="1009"/>
      <c r="S477" s="1009"/>
      <c r="T477" s="1009"/>
      <c r="U477" s="1009"/>
      <c r="V477" s="1009"/>
      <c r="W477" s="1009"/>
      <c r="X477" s="1009"/>
      <c r="Y477" s="1009"/>
      <c r="Z477" s="1009"/>
      <c r="AA477" s="1009"/>
      <c r="AB477" s="1009"/>
      <c r="AC477" s="1009"/>
      <c r="AD477" s="1009"/>
      <c r="AE477" s="1009"/>
      <c r="AF477" s="1009"/>
      <c r="AG477" s="1009"/>
      <c r="AH477" s="1009"/>
      <c r="AI477" s="1009"/>
      <c r="AJ477" s="1009"/>
      <c r="AK477" s="1009"/>
      <c r="AL477" s="1009"/>
      <c r="AM477" s="1009"/>
      <c r="AN477" s="1009"/>
      <c r="AO477" s="1009"/>
      <c r="AP477" s="1009"/>
      <c r="AQ477" s="1009"/>
      <c r="AR477" s="1009"/>
      <c r="AS477" s="1009"/>
      <c r="AT477" s="1009"/>
      <c r="AU477" s="1009"/>
      <c r="AV477" s="1009"/>
      <c r="AW477" s="1009"/>
      <c r="AX477" s="1009"/>
      <c r="AY477" s="1009"/>
      <c r="AZ477" s="1009"/>
      <c r="BA477" s="1009"/>
      <c r="BB477" s="1009"/>
      <c r="BC477" s="1009"/>
      <c r="BD477" s="1009"/>
      <c r="BE477" s="1009"/>
      <c r="BF477" s="1009"/>
      <c r="BG477" s="1009"/>
      <c r="BH477" s="1009"/>
      <c r="BI477" s="1009"/>
      <c r="BJ477" s="1009"/>
      <c r="BK477" s="1009"/>
      <c r="BL477" s="1009"/>
      <c r="BM477" s="1009"/>
      <c r="BN477" s="1009"/>
      <c r="BO477" s="1009"/>
      <c r="BP477" s="1009"/>
      <c r="BQ477" s="1009"/>
      <c r="BR477" s="1009"/>
      <c r="BS477" s="1009"/>
      <c r="BT477" s="1009"/>
      <c r="BU477" s="1009"/>
      <c r="BV477" s="1009"/>
      <c r="BW477" s="1009"/>
      <c r="BX477" s="1009"/>
      <c r="BY477" s="1009"/>
      <c r="BZ477" s="1009"/>
      <c r="CA477" s="1009"/>
      <c r="CB477" s="1009"/>
      <c r="CC477" s="1009"/>
      <c r="CD477" s="1009"/>
      <c r="CE477" s="1009"/>
      <c r="CF477" s="1009"/>
      <c r="CG477" s="1009"/>
      <c r="CH477" s="1009"/>
      <c r="CI477" s="1009"/>
      <c r="CJ477" s="1009"/>
      <c r="CK477" s="1009"/>
      <c r="CL477" s="1009"/>
    </row>
    <row r="478" spans="1:90" s="959" customFormat="1">
      <c r="A478" s="928"/>
      <c r="D478" s="1025"/>
      <c r="E478" s="1025"/>
      <c r="F478" s="1025"/>
      <c r="G478" s="1025"/>
      <c r="P478" s="1009"/>
      <c r="Q478" s="1009"/>
      <c r="R478" s="1009"/>
      <c r="S478" s="1009"/>
      <c r="T478" s="1009"/>
      <c r="U478" s="1009"/>
      <c r="V478" s="1009"/>
      <c r="W478" s="1009"/>
      <c r="X478" s="1009"/>
      <c r="Y478" s="1009"/>
      <c r="Z478" s="1009"/>
      <c r="AA478" s="1009"/>
      <c r="AB478" s="1009"/>
      <c r="AC478" s="1009"/>
      <c r="AD478" s="1009"/>
      <c r="AE478" s="1009"/>
      <c r="AF478" s="1009"/>
      <c r="AG478" s="1009"/>
      <c r="AH478" s="1009"/>
      <c r="AI478" s="1009"/>
      <c r="AJ478" s="1009"/>
      <c r="AK478" s="1009"/>
      <c r="AL478" s="1009"/>
      <c r="AM478" s="1009"/>
      <c r="AN478" s="1009"/>
      <c r="AO478" s="1009"/>
      <c r="AP478" s="1009"/>
      <c r="AQ478" s="1009"/>
      <c r="AR478" s="1009"/>
      <c r="AS478" s="1009"/>
      <c r="AT478" s="1009"/>
      <c r="AU478" s="1009"/>
      <c r="AV478" s="1009"/>
      <c r="AW478" s="1009"/>
      <c r="AX478" s="1009"/>
      <c r="AY478" s="1009"/>
      <c r="AZ478" s="1009"/>
      <c r="BA478" s="1009"/>
      <c r="BB478" s="1009"/>
      <c r="BC478" s="1009"/>
      <c r="BD478" s="1009"/>
      <c r="BE478" s="1009"/>
      <c r="BF478" s="1009"/>
      <c r="BG478" s="1009"/>
      <c r="BH478" s="1009"/>
      <c r="BI478" s="1009"/>
      <c r="BJ478" s="1009"/>
      <c r="BK478" s="1009"/>
      <c r="BL478" s="1009"/>
      <c r="BM478" s="1009"/>
      <c r="BN478" s="1009"/>
      <c r="BO478" s="1009"/>
      <c r="BP478" s="1009"/>
      <c r="BQ478" s="1009"/>
      <c r="BR478" s="1009"/>
      <c r="BS478" s="1009"/>
      <c r="BT478" s="1009"/>
      <c r="BU478" s="1009"/>
      <c r="BV478" s="1009"/>
      <c r="BW478" s="1009"/>
      <c r="BX478" s="1009"/>
      <c r="BY478" s="1009"/>
      <c r="BZ478" s="1009"/>
      <c r="CA478" s="1009"/>
      <c r="CB478" s="1009"/>
      <c r="CC478" s="1009"/>
      <c r="CD478" s="1009"/>
      <c r="CE478" s="1009"/>
      <c r="CF478" s="1009"/>
      <c r="CG478" s="1009"/>
      <c r="CH478" s="1009"/>
      <c r="CI478" s="1009"/>
      <c r="CJ478" s="1009"/>
      <c r="CK478" s="1009"/>
      <c r="CL478" s="1009"/>
    </row>
    <row r="479" spans="1:90" s="959" customFormat="1">
      <c r="A479" s="928"/>
      <c r="D479" s="1025"/>
      <c r="E479" s="1025"/>
      <c r="F479" s="1025"/>
      <c r="G479" s="1025"/>
      <c r="P479" s="1009"/>
      <c r="Q479" s="1009"/>
      <c r="R479" s="1009"/>
      <c r="S479" s="1009"/>
      <c r="T479" s="1009"/>
      <c r="U479" s="1009"/>
      <c r="V479" s="1009"/>
      <c r="W479" s="1009"/>
      <c r="X479" s="1009"/>
      <c r="Y479" s="1009"/>
      <c r="Z479" s="1009"/>
      <c r="AA479" s="1009"/>
      <c r="AB479" s="1009"/>
      <c r="AC479" s="1009"/>
      <c r="AD479" s="1009"/>
      <c r="AE479" s="1009"/>
      <c r="AF479" s="1009"/>
      <c r="AG479" s="1009"/>
      <c r="AH479" s="1009"/>
      <c r="AI479" s="1009"/>
      <c r="AJ479" s="1009"/>
      <c r="AK479" s="1009"/>
      <c r="AL479" s="1009"/>
      <c r="AM479" s="1009"/>
      <c r="AN479" s="1009"/>
      <c r="AO479" s="1009"/>
      <c r="AP479" s="1009"/>
      <c r="AQ479" s="1009"/>
      <c r="AR479" s="1009"/>
      <c r="AS479" s="1009"/>
      <c r="AT479" s="1009"/>
      <c r="AU479" s="1009"/>
      <c r="AV479" s="1009"/>
      <c r="AW479" s="1009"/>
      <c r="AX479" s="1009"/>
      <c r="AY479" s="1009"/>
      <c r="AZ479" s="1009"/>
      <c r="BA479" s="1009"/>
      <c r="BB479" s="1009"/>
      <c r="BC479" s="1009"/>
      <c r="BD479" s="1009"/>
      <c r="BE479" s="1009"/>
      <c r="BF479" s="1009"/>
      <c r="BG479" s="1009"/>
      <c r="BH479" s="1009"/>
      <c r="BI479" s="1009"/>
      <c r="BJ479" s="1009"/>
      <c r="BK479" s="1009"/>
      <c r="BL479" s="1009"/>
      <c r="BM479" s="1009"/>
      <c r="BN479" s="1009"/>
      <c r="BO479" s="1009"/>
      <c r="BP479" s="1009"/>
      <c r="BQ479" s="1009"/>
      <c r="BR479" s="1009"/>
      <c r="BS479" s="1009"/>
      <c r="BT479" s="1009"/>
      <c r="BU479" s="1009"/>
      <c r="BV479" s="1009"/>
      <c r="BW479" s="1009"/>
      <c r="BX479" s="1009"/>
      <c r="BY479" s="1009"/>
      <c r="BZ479" s="1009"/>
      <c r="CA479" s="1009"/>
      <c r="CB479" s="1009"/>
      <c r="CC479" s="1009"/>
      <c r="CD479" s="1009"/>
      <c r="CE479" s="1009"/>
      <c r="CF479" s="1009"/>
      <c r="CG479" s="1009"/>
      <c r="CH479" s="1009"/>
      <c r="CI479" s="1009"/>
      <c r="CJ479" s="1009"/>
      <c r="CK479" s="1009"/>
      <c r="CL479" s="1009"/>
    </row>
    <row r="480" spans="1:90" s="959" customFormat="1">
      <c r="A480" s="928"/>
      <c r="D480" s="1025"/>
      <c r="E480" s="1025"/>
      <c r="F480" s="1025"/>
      <c r="G480" s="1025"/>
      <c r="P480" s="1009"/>
      <c r="Q480" s="1009"/>
      <c r="R480" s="1009"/>
      <c r="S480" s="1009"/>
      <c r="T480" s="1009"/>
      <c r="U480" s="1009"/>
      <c r="V480" s="1009"/>
      <c r="W480" s="1009"/>
      <c r="X480" s="1009"/>
      <c r="Y480" s="1009"/>
      <c r="Z480" s="1009"/>
      <c r="AA480" s="1009"/>
      <c r="AB480" s="1009"/>
      <c r="AC480" s="1009"/>
      <c r="AD480" s="1009"/>
      <c r="AE480" s="1009"/>
      <c r="AF480" s="1009"/>
      <c r="AG480" s="1009"/>
      <c r="AH480" s="1009"/>
      <c r="AI480" s="1009"/>
      <c r="AJ480" s="1009"/>
      <c r="AK480" s="1009"/>
      <c r="AL480" s="1009"/>
      <c r="AM480" s="1009"/>
      <c r="AN480" s="1009"/>
      <c r="AO480" s="1009"/>
      <c r="AP480" s="1009"/>
      <c r="AQ480" s="1009"/>
      <c r="AR480" s="1009"/>
      <c r="AS480" s="1009"/>
      <c r="AT480" s="1009"/>
      <c r="AU480" s="1009"/>
      <c r="AV480" s="1009"/>
      <c r="AW480" s="1009"/>
      <c r="AX480" s="1009"/>
      <c r="AY480" s="1009"/>
      <c r="AZ480" s="1009"/>
      <c r="BA480" s="1009"/>
      <c r="BB480" s="1009"/>
      <c r="BC480" s="1009"/>
      <c r="BD480" s="1009"/>
      <c r="BE480" s="1009"/>
      <c r="BF480" s="1009"/>
      <c r="BG480" s="1009"/>
      <c r="BH480" s="1009"/>
      <c r="BI480" s="1009"/>
      <c r="BJ480" s="1009"/>
      <c r="BK480" s="1009"/>
      <c r="BL480" s="1009"/>
      <c r="BM480" s="1009"/>
      <c r="BN480" s="1009"/>
      <c r="BO480" s="1009"/>
      <c r="BP480" s="1009"/>
      <c r="BQ480" s="1009"/>
      <c r="BR480" s="1009"/>
      <c r="BS480" s="1009"/>
      <c r="BT480" s="1009"/>
      <c r="BU480" s="1009"/>
      <c r="BV480" s="1009"/>
      <c r="BW480" s="1009"/>
      <c r="BX480" s="1009"/>
      <c r="BY480" s="1009"/>
      <c r="BZ480" s="1009"/>
      <c r="CA480" s="1009"/>
      <c r="CB480" s="1009"/>
      <c r="CC480" s="1009"/>
      <c r="CD480" s="1009"/>
      <c r="CE480" s="1009"/>
      <c r="CF480" s="1009"/>
      <c r="CG480" s="1009"/>
      <c r="CH480" s="1009"/>
      <c r="CI480" s="1009"/>
      <c r="CJ480" s="1009"/>
      <c r="CK480" s="1009"/>
      <c r="CL480" s="1009"/>
    </row>
    <row r="481" spans="1:90" s="959" customFormat="1">
      <c r="A481" s="928"/>
      <c r="D481" s="1025"/>
      <c r="E481" s="1025"/>
      <c r="F481" s="1025"/>
      <c r="G481" s="1025"/>
      <c r="P481" s="1009"/>
      <c r="Q481" s="1009"/>
      <c r="R481" s="1009"/>
      <c r="S481" s="1009"/>
      <c r="T481" s="1009"/>
      <c r="U481" s="1009"/>
      <c r="V481" s="1009"/>
      <c r="W481" s="1009"/>
      <c r="X481" s="1009"/>
      <c r="Y481" s="1009"/>
      <c r="Z481" s="1009"/>
      <c r="AA481" s="1009"/>
      <c r="AB481" s="1009"/>
      <c r="AC481" s="1009"/>
      <c r="AD481" s="1009"/>
      <c r="AE481" s="1009"/>
      <c r="AF481" s="1009"/>
      <c r="AG481" s="1009"/>
      <c r="AH481" s="1009"/>
      <c r="AI481" s="1009"/>
      <c r="AJ481" s="1009"/>
      <c r="AK481" s="1009"/>
      <c r="AL481" s="1009"/>
      <c r="AM481" s="1009"/>
      <c r="AN481" s="1009"/>
      <c r="AO481" s="1009"/>
      <c r="AP481" s="1009"/>
      <c r="AQ481" s="1009"/>
      <c r="AR481" s="1009"/>
      <c r="AS481" s="1009"/>
      <c r="AT481" s="1009"/>
      <c r="AU481" s="1009"/>
      <c r="AV481" s="1009"/>
      <c r="AW481" s="1009"/>
      <c r="AX481" s="1009"/>
      <c r="AY481" s="1009"/>
      <c r="AZ481" s="1009"/>
      <c r="BA481" s="1009"/>
      <c r="BB481" s="1009"/>
      <c r="BC481" s="1009"/>
      <c r="BD481" s="1009"/>
      <c r="BE481" s="1009"/>
      <c r="BF481" s="1009"/>
      <c r="BG481" s="1009"/>
      <c r="BH481" s="1009"/>
      <c r="BI481" s="1009"/>
      <c r="BJ481" s="1009"/>
      <c r="BK481" s="1009"/>
      <c r="BL481" s="1009"/>
      <c r="BM481" s="1009"/>
      <c r="BN481" s="1009"/>
      <c r="BO481" s="1009"/>
      <c r="BP481" s="1009"/>
      <c r="BQ481" s="1009"/>
      <c r="BR481" s="1009"/>
      <c r="BS481" s="1009"/>
      <c r="BT481" s="1009"/>
      <c r="BU481" s="1009"/>
      <c r="BV481" s="1009"/>
      <c r="BW481" s="1009"/>
      <c r="BX481" s="1009"/>
      <c r="BY481" s="1009"/>
      <c r="BZ481" s="1009"/>
      <c r="CA481" s="1009"/>
      <c r="CB481" s="1009"/>
      <c r="CC481" s="1009"/>
      <c r="CD481" s="1009"/>
      <c r="CE481" s="1009"/>
      <c r="CF481" s="1009"/>
      <c r="CG481" s="1009"/>
      <c r="CH481" s="1009"/>
      <c r="CI481" s="1009"/>
      <c r="CJ481" s="1009"/>
      <c r="CK481" s="1009"/>
      <c r="CL481" s="1009"/>
    </row>
    <row r="482" spans="1:90" s="959" customFormat="1">
      <c r="A482" s="928"/>
      <c r="D482" s="1025"/>
      <c r="E482" s="1025"/>
      <c r="F482" s="1025"/>
      <c r="G482" s="1025"/>
      <c r="P482" s="1009"/>
      <c r="Q482" s="1009"/>
      <c r="R482" s="1009"/>
      <c r="S482" s="1009"/>
      <c r="T482" s="1009"/>
      <c r="U482" s="1009"/>
      <c r="V482" s="1009"/>
      <c r="W482" s="1009"/>
      <c r="X482" s="1009"/>
      <c r="Y482" s="1009"/>
      <c r="Z482" s="1009"/>
      <c r="AA482" s="1009"/>
      <c r="AB482" s="1009"/>
      <c r="AC482" s="1009"/>
      <c r="AD482" s="1009"/>
      <c r="AE482" s="1009"/>
      <c r="AF482" s="1009"/>
      <c r="AG482" s="1009"/>
      <c r="AH482" s="1009"/>
      <c r="AI482" s="1009"/>
      <c r="AJ482" s="1009"/>
      <c r="AK482" s="1009"/>
      <c r="AL482" s="1009"/>
      <c r="AM482" s="1009"/>
      <c r="AN482" s="1009"/>
      <c r="AO482" s="1009"/>
      <c r="AP482" s="1009"/>
      <c r="AQ482" s="1009"/>
      <c r="AR482" s="1009"/>
      <c r="AS482" s="1009"/>
      <c r="AT482" s="1009"/>
      <c r="AU482" s="1009"/>
      <c r="AV482" s="1009"/>
      <c r="AW482" s="1009"/>
      <c r="AX482" s="1009"/>
      <c r="AY482" s="1009"/>
      <c r="AZ482" s="1009"/>
      <c r="BA482" s="1009"/>
      <c r="BB482" s="1009"/>
      <c r="BC482" s="1009"/>
      <c r="BD482" s="1009"/>
      <c r="BE482" s="1009"/>
      <c r="BF482" s="1009"/>
      <c r="BG482" s="1009"/>
      <c r="BH482" s="1009"/>
      <c r="BI482" s="1009"/>
      <c r="BJ482" s="1009"/>
      <c r="BK482" s="1009"/>
      <c r="BL482" s="1009"/>
      <c r="BM482" s="1009"/>
      <c r="BN482" s="1009"/>
      <c r="BO482" s="1009"/>
      <c r="BP482" s="1009"/>
      <c r="BQ482" s="1009"/>
      <c r="BR482" s="1009"/>
      <c r="BS482" s="1009"/>
      <c r="BT482" s="1009"/>
      <c r="BU482" s="1009"/>
      <c r="BV482" s="1009"/>
      <c r="BW482" s="1009"/>
      <c r="BX482" s="1009"/>
      <c r="BY482" s="1009"/>
      <c r="BZ482" s="1009"/>
      <c r="CA482" s="1009"/>
      <c r="CB482" s="1009"/>
      <c r="CC482" s="1009"/>
      <c r="CD482" s="1009"/>
      <c r="CE482" s="1009"/>
      <c r="CF482" s="1009"/>
      <c r="CG482" s="1009"/>
      <c r="CH482" s="1009"/>
      <c r="CI482" s="1009"/>
      <c r="CJ482" s="1009"/>
      <c r="CK482" s="1009"/>
      <c r="CL482" s="1009"/>
    </row>
    <row r="483" spans="1:90" s="959" customFormat="1">
      <c r="A483" s="928"/>
      <c r="D483" s="1025"/>
      <c r="E483" s="1025"/>
      <c r="F483" s="1025"/>
      <c r="G483" s="1025"/>
      <c r="P483" s="1009"/>
      <c r="Q483" s="1009"/>
      <c r="R483" s="1009"/>
      <c r="S483" s="1009"/>
      <c r="T483" s="1009"/>
      <c r="U483" s="1009"/>
      <c r="V483" s="1009"/>
      <c r="W483" s="1009"/>
      <c r="X483" s="1009"/>
      <c r="Y483" s="1009"/>
      <c r="Z483" s="1009"/>
      <c r="AA483" s="1009"/>
      <c r="AB483" s="1009"/>
      <c r="AC483" s="1009"/>
      <c r="AD483" s="1009"/>
      <c r="AE483" s="1009"/>
      <c r="AF483" s="1009"/>
      <c r="AG483" s="1009"/>
      <c r="AH483" s="1009"/>
      <c r="AI483" s="1009"/>
      <c r="AJ483" s="1009"/>
      <c r="AK483" s="1009"/>
      <c r="AL483" s="1009"/>
      <c r="AM483" s="1009"/>
      <c r="AN483" s="1009"/>
      <c r="AO483" s="1009"/>
      <c r="AP483" s="1009"/>
      <c r="AQ483" s="1009"/>
      <c r="AR483" s="1009"/>
      <c r="AS483" s="1009"/>
      <c r="AT483" s="1009"/>
      <c r="AU483" s="1009"/>
      <c r="AV483" s="1009"/>
      <c r="AW483" s="1009"/>
      <c r="AX483" s="1009"/>
      <c r="AY483" s="1009"/>
      <c r="AZ483" s="1009"/>
      <c r="BA483" s="1009"/>
      <c r="BB483" s="1009"/>
      <c r="BC483" s="1009"/>
      <c r="BD483" s="1009"/>
      <c r="BE483" s="1009"/>
      <c r="BF483" s="1009"/>
      <c r="BG483" s="1009"/>
      <c r="BH483" s="1009"/>
      <c r="BI483" s="1009"/>
      <c r="BJ483" s="1009"/>
      <c r="BK483" s="1009"/>
      <c r="BL483" s="1009"/>
      <c r="BM483" s="1009"/>
      <c r="BN483" s="1009"/>
      <c r="BO483" s="1009"/>
      <c r="BP483" s="1009"/>
      <c r="BQ483" s="1009"/>
      <c r="BR483" s="1009"/>
      <c r="BS483" s="1009"/>
      <c r="BT483" s="1009"/>
      <c r="BU483" s="1009"/>
      <c r="BV483" s="1009"/>
      <c r="BW483" s="1009"/>
      <c r="BX483" s="1009"/>
      <c r="BY483" s="1009"/>
      <c r="BZ483" s="1009"/>
      <c r="CA483" s="1009"/>
      <c r="CB483" s="1009"/>
      <c r="CC483" s="1009"/>
      <c r="CD483" s="1009"/>
      <c r="CE483" s="1009"/>
      <c r="CF483" s="1009"/>
      <c r="CG483" s="1009"/>
      <c r="CH483" s="1009"/>
      <c r="CI483" s="1009"/>
      <c r="CJ483" s="1009"/>
      <c r="CK483" s="1009"/>
      <c r="CL483" s="1009"/>
    </row>
    <row r="484" spans="1:90" s="959" customFormat="1">
      <c r="A484" s="928"/>
      <c r="D484" s="1025"/>
      <c r="E484" s="1025"/>
      <c r="F484" s="1025"/>
      <c r="G484" s="1025"/>
      <c r="P484" s="1009"/>
      <c r="Q484" s="1009"/>
      <c r="R484" s="1009"/>
      <c r="S484" s="1009"/>
      <c r="T484" s="1009"/>
      <c r="U484" s="1009"/>
      <c r="V484" s="1009"/>
      <c r="W484" s="1009"/>
      <c r="X484" s="1009"/>
      <c r="Y484" s="1009"/>
      <c r="Z484" s="1009"/>
      <c r="AA484" s="1009"/>
      <c r="AB484" s="1009"/>
      <c r="AC484" s="1009"/>
      <c r="AD484" s="1009"/>
      <c r="AE484" s="1009"/>
      <c r="AF484" s="1009"/>
      <c r="AG484" s="1009"/>
      <c r="AH484" s="1009"/>
      <c r="AI484" s="1009"/>
      <c r="AJ484" s="1009"/>
      <c r="AK484" s="1009"/>
      <c r="AL484" s="1009"/>
      <c r="AM484" s="1009"/>
      <c r="AN484" s="1009"/>
      <c r="AO484" s="1009"/>
      <c r="AP484" s="1009"/>
      <c r="AQ484" s="1009"/>
      <c r="AR484" s="1009"/>
      <c r="AS484" s="1009"/>
      <c r="AT484" s="1009"/>
      <c r="AU484" s="1009"/>
      <c r="AV484" s="1009"/>
      <c r="AW484" s="1009"/>
      <c r="AX484" s="1009"/>
      <c r="AY484" s="1009"/>
      <c r="AZ484" s="1009"/>
      <c r="BA484" s="1009"/>
      <c r="BB484" s="1009"/>
      <c r="BC484" s="1009"/>
      <c r="BD484" s="1009"/>
      <c r="BE484" s="1009"/>
      <c r="BF484" s="1009"/>
      <c r="BG484" s="1009"/>
      <c r="BH484" s="1009"/>
      <c r="BI484" s="1009"/>
      <c r="BJ484" s="1009"/>
      <c r="BK484" s="1009"/>
      <c r="BL484" s="1009"/>
      <c r="BM484" s="1009"/>
      <c r="BN484" s="1009"/>
      <c r="BO484" s="1009"/>
      <c r="BP484" s="1009"/>
      <c r="BQ484" s="1009"/>
      <c r="BR484" s="1009"/>
      <c r="BS484" s="1009"/>
      <c r="BT484" s="1009"/>
      <c r="BU484" s="1009"/>
      <c r="BV484" s="1009"/>
      <c r="BW484" s="1009"/>
      <c r="BX484" s="1009"/>
      <c r="BY484" s="1009"/>
      <c r="BZ484" s="1009"/>
      <c r="CA484" s="1009"/>
      <c r="CB484" s="1009"/>
      <c r="CC484" s="1009"/>
      <c r="CD484" s="1009"/>
      <c r="CE484" s="1009"/>
      <c r="CF484" s="1009"/>
      <c r="CG484" s="1009"/>
      <c r="CH484" s="1009"/>
      <c r="CI484" s="1009"/>
      <c r="CJ484" s="1009"/>
      <c r="CK484" s="1009"/>
      <c r="CL484" s="1009"/>
    </row>
    <row r="485" spans="1:90" s="959" customFormat="1">
      <c r="A485" s="928"/>
      <c r="D485" s="1025"/>
      <c r="E485" s="1025"/>
      <c r="F485" s="1025"/>
      <c r="G485" s="1025"/>
      <c r="P485" s="1009"/>
      <c r="Q485" s="1009"/>
      <c r="R485" s="1009"/>
      <c r="S485" s="1009"/>
      <c r="T485" s="1009"/>
      <c r="U485" s="1009"/>
      <c r="V485" s="1009"/>
      <c r="W485" s="1009"/>
      <c r="X485" s="1009"/>
      <c r="Y485" s="1009"/>
      <c r="Z485" s="1009"/>
      <c r="AA485" s="1009"/>
      <c r="AB485" s="1009"/>
      <c r="AC485" s="1009"/>
      <c r="AD485" s="1009"/>
      <c r="AE485" s="1009"/>
      <c r="AF485" s="1009"/>
      <c r="AG485" s="1009"/>
      <c r="AH485" s="1009"/>
      <c r="AI485" s="1009"/>
      <c r="AJ485" s="1009"/>
      <c r="AK485" s="1009"/>
      <c r="AL485" s="1009"/>
      <c r="AM485" s="1009"/>
      <c r="AN485" s="1009"/>
      <c r="AO485" s="1009"/>
      <c r="AP485" s="1009"/>
      <c r="AQ485" s="1009"/>
      <c r="AR485" s="1009"/>
      <c r="AS485" s="1009"/>
      <c r="AT485" s="1009"/>
      <c r="AU485" s="1009"/>
      <c r="AV485" s="1009"/>
      <c r="AW485" s="1009"/>
      <c r="AX485" s="1009"/>
      <c r="AY485" s="1009"/>
      <c r="AZ485" s="1009"/>
      <c r="BA485" s="1009"/>
      <c r="BB485" s="1009"/>
      <c r="BC485" s="1009"/>
      <c r="BD485" s="1009"/>
      <c r="BE485" s="1009"/>
      <c r="BF485" s="1009"/>
      <c r="BG485" s="1009"/>
      <c r="BH485" s="1009"/>
      <c r="BI485" s="1009"/>
      <c r="BJ485" s="1009"/>
      <c r="BK485" s="1009"/>
      <c r="BL485" s="1009"/>
      <c r="BM485" s="1009"/>
      <c r="BN485" s="1009"/>
      <c r="BO485" s="1009"/>
      <c r="BP485" s="1009"/>
      <c r="BQ485" s="1009"/>
      <c r="BR485" s="1009"/>
      <c r="BS485" s="1009"/>
      <c r="BT485" s="1009"/>
      <c r="BU485" s="1009"/>
      <c r="BV485" s="1009"/>
      <c r="BW485" s="1009"/>
      <c r="BX485" s="1009"/>
      <c r="BY485" s="1009"/>
      <c r="BZ485" s="1009"/>
      <c r="CA485" s="1009"/>
      <c r="CB485" s="1009"/>
      <c r="CC485" s="1009"/>
      <c r="CD485" s="1009"/>
      <c r="CE485" s="1009"/>
      <c r="CF485" s="1009"/>
      <c r="CG485" s="1009"/>
      <c r="CH485" s="1009"/>
      <c r="CI485" s="1009"/>
      <c r="CJ485" s="1009"/>
      <c r="CK485" s="1009"/>
      <c r="CL485" s="1009"/>
    </row>
    <row r="486" spans="1:90" s="959" customFormat="1">
      <c r="A486" s="928"/>
      <c r="D486" s="1025"/>
      <c r="E486" s="1025"/>
      <c r="F486" s="1025"/>
      <c r="G486" s="1025"/>
      <c r="P486" s="1009"/>
      <c r="Q486" s="1009"/>
      <c r="R486" s="1009"/>
      <c r="S486" s="1009"/>
      <c r="T486" s="1009"/>
      <c r="U486" s="1009"/>
      <c r="V486" s="1009"/>
      <c r="W486" s="1009"/>
      <c r="X486" s="1009"/>
      <c r="Y486" s="1009"/>
      <c r="Z486" s="1009"/>
      <c r="AA486" s="1009"/>
      <c r="AB486" s="1009"/>
      <c r="AC486" s="1009"/>
      <c r="AD486" s="1009"/>
      <c r="AE486" s="1009"/>
      <c r="AF486" s="1009"/>
      <c r="AG486" s="1009"/>
      <c r="AH486" s="1009"/>
      <c r="AI486" s="1009"/>
      <c r="AJ486" s="1009"/>
      <c r="AK486" s="1009"/>
      <c r="AL486" s="1009"/>
      <c r="AM486" s="1009"/>
      <c r="AN486" s="1009"/>
      <c r="AO486" s="1009"/>
      <c r="AP486" s="1009"/>
      <c r="AQ486" s="1009"/>
      <c r="AR486" s="1009"/>
      <c r="AS486" s="1009"/>
      <c r="AT486" s="1009"/>
      <c r="AU486" s="1009"/>
      <c r="AV486" s="1009"/>
      <c r="AW486" s="1009"/>
      <c r="AX486" s="1009"/>
      <c r="AY486" s="1009"/>
      <c r="AZ486" s="1009"/>
      <c r="BA486" s="1009"/>
      <c r="BB486" s="1009"/>
      <c r="BC486" s="1009"/>
      <c r="BD486" s="1009"/>
      <c r="BE486" s="1009"/>
      <c r="BF486" s="1009"/>
      <c r="BG486" s="1009"/>
      <c r="BH486" s="1009"/>
      <c r="BI486" s="1009"/>
      <c r="BJ486" s="1009"/>
      <c r="BK486" s="1009"/>
      <c r="BL486" s="1009"/>
      <c r="BM486" s="1009"/>
      <c r="BN486" s="1009"/>
      <c r="BO486" s="1009"/>
      <c r="BP486" s="1009"/>
      <c r="BQ486" s="1009"/>
      <c r="BR486" s="1009"/>
      <c r="BS486" s="1009"/>
      <c r="BT486" s="1009"/>
      <c r="BU486" s="1009"/>
      <c r="BV486" s="1009"/>
      <c r="BW486" s="1009"/>
      <c r="BX486" s="1009"/>
      <c r="BY486" s="1009"/>
      <c r="BZ486" s="1009"/>
      <c r="CA486" s="1009"/>
      <c r="CB486" s="1009"/>
      <c r="CC486" s="1009"/>
      <c r="CD486" s="1009"/>
      <c r="CE486" s="1009"/>
      <c r="CF486" s="1009"/>
      <c r="CG486" s="1009"/>
      <c r="CH486" s="1009"/>
      <c r="CI486" s="1009"/>
      <c r="CJ486" s="1009"/>
      <c r="CK486" s="1009"/>
      <c r="CL486" s="1009"/>
    </row>
    <row r="487" spans="1:90" s="959" customFormat="1">
      <c r="A487" s="928"/>
      <c r="D487" s="1025"/>
      <c r="E487" s="1025"/>
      <c r="F487" s="1025"/>
      <c r="G487" s="1025"/>
      <c r="P487" s="1009"/>
      <c r="Q487" s="1009"/>
      <c r="R487" s="1009"/>
      <c r="S487" s="1009"/>
      <c r="T487" s="1009"/>
      <c r="U487" s="1009"/>
      <c r="V487" s="1009"/>
      <c r="W487" s="1009"/>
      <c r="X487" s="1009"/>
      <c r="Y487" s="1009"/>
      <c r="Z487" s="1009"/>
      <c r="AA487" s="1009"/>
      <c r="AB487" s="1009"/>
      <c r="AC487" s="1009"/>
      <c r="AD487" s="1009"/>
      <c r="AE487" s="1009"/>
      <c r="AF487" s="1009"/>
      <c r="AG487" s="1009"/>
      <c r="AH487" s="1009"/>
      <c r="AI487" s="1009"/>
      <c r="AJ487" s="1009"/>
      <c r="AK487" s="1009"/>
      <c r="AL487" s="1009"/>
      <c r="AM487" s="1009"/>
      <c r="AN487" s="1009"/>
      <c r="AO487" s="1009"/>
      <c r="AP487" s="1009"/>
      <c r="AQ487" s="1009"/>
      <c r="AR487" s="1009"/>
      <c r="AS487" s="1009"/>
      <c r="AT487" s="1009"/>
      <c r="AU487" s="1009"/>
      <c r="AV487" s="1009"/>
      <c r="AW487" s="1009"/>
      <c r="AX487" s="1009"/>
      <c r="AY487" s="1009"/>
      <c r="AZ487" s="1009"/>
      <c r="BA487" s="1009"/>
      <c r="BB487" s="1009"/>
      <c r="BC487" s="1009"/>
      <c r="BD487" s="1009"/>
      <c r="BE487" s="1009"/>
      <c r="BF487" s="1009"/>
      <c r="BG487" s="1009"/>
      <c r="BH487" s="1009"/>
      <c r="BI487" s="1009"/>
      <c r="BJ487" s="1009"/>
      <c r="BK487" s="1009"/>
      <c r="BL487" s="1009"/>
      <c r="BM487" s="1009"/>
      <c r="BN487" s="1009"/>
      <c r="BO487" s="1009"/>
      <c r="BP487" s="1009"/>
      <c r="BQ487" s="1009"/>
      <c r="BR487" s="1009"/>
      <c r="BS487" s="1009"/>
      <c r="BT487" s="1009"/>
      <c r="BU487" s="1009"/>
      <c r="BV487" s="1009"/>
      <c r="BW487" s="1009"/>
      <c r="BX487" s="1009"/>
      <c r="BY487" s="1009"/>
      <c r="BZ487" s="1009"/>
      <c r="CA487" s="1009"/>
      <c r="CB487" s="1009"/>
      <c r="CC487" s="1009"/>
      <c r="CD487" s="1009"/>
      <c r="CE487" s="1009"/>
      <c r="CF487" s="1009"/>
      <c r="CG487" s="1009"/>
      <c r="CH487" s="1009"/>
      <c r="CI487" s="1009"/>
      <c r="CJ487" s="1009"/>
      <c r="CK487" s="1009"/>
      <c r="CL487" s="1009"/>
    </row>
    <row r="488" spans="1:90" s="959" customFormat="1">
      <c r="A488" s="928"/>
      <c r="D488" s="1025"/>
      <c r="E488" s="1025"/>
      <c r="F488" s="1025"/>
      <c r="G488" s="1025"/>
      <c r="P488" s="1009"/>
      <c r="Q488" s="1009"/>
      <c r="R488" s="1009"/>
      <c r="S488" s="1009"/>
      <c r="T488" s="1009"/>
      <c r="U488" s="1009"/>
      <c r="V488" s="1009"/>
      <c r="W488" s="1009"/>
      <c r="X488" s="1009"/>
      <c r="Y488" s="1009"/>
      <c r="Z488" s="1009"/>
      <c r="AA488" s="1009"/>
      <c r="AB488" s="1009"/>
      <c r="AC488" s="1009"/>
      <c r="AD488" s="1009"/>
      <c r="AE488" s="1009"/>
      <c r="AF488" s="1009"/>
      <c r="AG488" s="1009"/>
      <c r="AH488" s="1009"/>
      <c r="AI488" s="1009"/>
      <c r="AJ488" s="1009"/>
      <c r="AK488" s="1009"/>
      <c r="AL488" s="1009"/>
      <c r="AM488" s="1009"/>
      <c r="AN488" s="1009"/>
      <c r="AO488" s="1009"/>
      <c r="AP488" s="1009"/>
      <c r="AQ488" s="1009"/>
      <c r="AR488" s="1009"/>
      <c r="AS488" s="1009"/>
      <c r="AT488" s="1009"/>
      <c r="AU488" s="1009"/>
      <c r="AV488" s="1009"/>
      <c r="AW488" s="1009"/>
      <c r="AX488" s="1009"/>
      <c r="AY488" s="1009"/>
      <c r="AZ488" s="1009"/>
      <c r="BA488" s="1009"/>
      <c r="BB488" s="1009"/>
      <c r="BC488" s="1009"/>
      <c r="BD488" s="1009"/>
      <c r="BE488" s="1009"/>
      <c r="BF488" s="1009"/>
      <c r="BG488" s="1009"/>
      <c r="BH488" s="1009"/>
      <c r="BI488" s="1009"/>
      <c r="BJ488" s="1009"/>
      <c r="BK488" s="1009"/>
      <c r="BL488" s="1009"/>
      <c r="BM488" s="1009"/>
      <c r="BN488" s="1009"/>
      <c r="BO488" s="1009"/>
      <c r="BP488" s="1009"/>
      <c r="BQ488" s="1009"/>
      <c r="BR488" s="1009"/>
      <c r="BS488" s="1009"/>
      <c r="BT488" s="1009"/>
      <c r="BU488" s="1009"/>
      <c r="BV488" s="1009"/>
      <c r="BW488" s="1009"/>
      <c r="BX488" s="1009"/>
      <c r="BY488" s="1009"/>
      <c r="BZ488" s="1009"/>
      <c r="CA488" s="1009"/>
      <c r="CB488" s="1009"/>
      <c r="CC488" s="1009"/>
      <c r="CD488" s="1009"/>
      <c r="CE488" s="1009"/>
      <c r="CF488" s="1009"/>
      <c r="CG488" s="1009"/>
      <c r="CH488" s="1009"/>
      <c r="CI488" s="1009"/>
      <c r="CJ488" s="1009"/>
      <c r="CK488" s="1009"/>
      <c r="CL488" s="1009"/>
    </row>
    <row r="489" spans="1:90" s="959" customFormat="1">
      <c r="A489" s="928"/>
      <c r="D489" s="1025"/>
      <c r="E489" s="1025"/>
      <c r="F489" s="1025"/>
      <c r="G489" s="1025"/>
      <c r="P489" s="1009"/>
      <c r="Q489" s="1009"/>
      <c r="R489" s="1009"/>
      <c r="S489" s="1009"/>
      <c r="T489" s="1009"/>
      <c r="U489" s="1009"/>
      <c r="V489" s="1009"/>
      <c r="W489" s="1009"/>
      <c r="X489" s="1009"/>
      <c r="Y489" s="1009"/>
      <c r="Z489" s="1009"/>
      <c r="AA489" s="1009"/>
      <c r="AB489" s="1009"/>
      <c r="AC489" s="1009"/>
      <c r="AD489" s="1009"/>
      <c r="AE489" s="1009"/>
      <c r="AF489" s="1009"/>
      <c r="AG489" s="1009"/>
      <c r="AH489" s="1009"/>
      <c r="AI489" s="1009"/>
      <c r="AJ489" s="1009"/>
      <c r="AK489" s="1009"/>
      <c r="AL489" s="1009"/>
      <c r="AM489" s="1009"/>
      <c r="AN489" s="1009"/>
      <c r="AO489" s="1009"/>
      <c r="AP489" s="1009"/>
      <c r="AQ489" s="1009"/>
      <c r="AR489" s="1009"/>
      <c r="AS489" s="1009"/>
      <c r="AT489" s="1009"/>
      <c r="AU489" s="1009"/>
      <c r="AV489" s="1009"/>
      <c r="AW489" s="1009"/>
      <c r="AX489" s="1009"/>
      <c r="AY489" s="1009"/>
      <c r="AZ489" s="1009"/>
      <c r="BA489" s="1009"/>
      <c r="BB489" s="1009"/>
      <c r="BC489" s="1009"/>
      <c r="BD489" s="1009"/>
      <c r="BE489" s="1009"/>
      <c r="BF489" s="1009"/>
      <c r="BG489" s="1009"/>
      <c r="BH489" s="1009"/>
      <c r="BI489" s="1009"/>
      <c r="BJ489" s="1009"/>
      <c r="BK489" s="1009"/>
      <c r="BL489" s="1009"/>
      <c r="BM489" s="1009"/>
      <c r="BN489" s="1009"/>
      <c r="BO489" s="1009"/>
      <c r="BP489" s="1009"/>
      <c r="BQ489" s="1009"/>
      <c r="BR489" s="1009"/>
      <c r="BS489" s="1009"/>
      <c r="BT489" s="1009"/>
      <c r="BU489" s="1009"/>
      <c r="BV489" s="1009"/>
      <c r="BW489" s="1009"/>
      <c r="BX489" s="1009"/>
      <c r="BY489" s="1009"/>
      <c r="BZ489" s="1009"/>
      <c r="CA489" s="1009"/>
      <c r="CB489" s="1009"/>
      <c r="CC489" s="1009"/>
      <c r="CD489" s="1009"/>
      <c r="CE489" s="1009"/>
      <c r="CF489" s="1009"/>
      <c r="CG489" s="1009"/>
      <c r="CH489" s="1009"/>
      <c r="CI489" s="1009"/>
      <c r="CJ489" s="1009"/>
      <c r="CK489" s="1009"/>
      <c r="CL489" s="1009"/>
    </row>
    <row r="490" spans="1:90" s="959" customFormat="1">
      <c r="A490" s="928"/>
      <c r="D490" s="1025"/>
      <c r="E490" s="1025"/>
      <c r="F490" s="1025"/>
      <c r="G490" s="1025"/>
      <c r="P490" s="1009"/>
      <c r="Q490" s="1009"/>
      <c r="R490" s="1009"/>
      <c r="S490" s="1009"/>
      <c r="T490" s="1009"/>
      <c r="U490" s="1009"/>
      <c r="V490" s="1009"/>
      <c r="W490" s="1009"/>
      <c r="X490" s="1009"/>
      <c r="Y490" s="1009"/>
      <c r="Z490" s="1009"/>
      <c r="AA490" s="1009"/>
      <c r="AB490" s="1009"/>
      <c r="AC490" s="1009"/>
      <c r="AD490" s="1009"/>
      <c r="AE490" s="1009"/>
      <c r="AF490" s="1009"/>
      <c r="AG490" s="1009"/>
      <c r="AH490" s="1009"/>
      <c r="AI490" s="1009"/>
      <c r="AJ490" s="1009"/>
      <c r="AK490" s="1009"/>
      <c r="AL490" s="1009"/>
      <c r="AM490" s="1009"/>
      <c r="AN490" s="1009"/>
      <c r="AO490" s="1009"/>
      <c r="AP490" s="1009"/>
      <c r="AQ490" s="1009"/>
      <c r="AR490" s="1009"/>
      <c r="AS490" s="1009"/>
      <c r="AT490" s="1009"/>
      <c r="AU490" s="1009"/>
      <c r="AV490" s="1009"/>
      <c r="AW490" s="1009"/>
      <c r="AX490" s="1009"/>
      <c r="AY490" s="1009"/>
      <c r="AZ490" s="1009"/>
      <c r="BA490" s="1009"/>
      <c r="BB490" s="1009"/>
      <c r="BC490" s="1009"/>
      <c r="BD490" s="1009"/>
      <c r="BE490" s="1009"/>
      <c r="BF490" s="1009"/>
      <c r="BG490" s="1009"/>
      <c r="BH490" s="1009"/>
      <c r="BI490" s="1009"/>
      <c r="BJ490" s="1009"/>
      <c r="BK490" s="1009"/>
      <c r="BL490" s="1009"/>
      <c r="BM490" s="1009"/>
      <c r="BN490" s="1009"/>
      <c r="BO490" s="1009"/>
      <c r="BP490" s="1009"/>
      <c r="BQ490" s="1009"/>
      <c r="BR490" s="1009"/>
      <c r="BS490" s="1009"/>
      <c r="BT490" s="1009"/>
      <c r="BU490" s="1009"/>
      <c r="BV490" s="1009"/>
      <c r="BW490" s="1009"/>
      <c r="BX490" s="1009"/>
      <c r="BY490" s="1009"/>
      <c r="BZ490" s="1009"/>
      <c r="CA490" s="1009"/>
      <c r="CB490" s="1009"/>
      <c r="CC490" s="1009"/>
      <c r="CD490" s="1009"/>
      <c r="CE490" s="1009"/>
      <c r="CF490" s="1009"/>
      <c r="CG490" s="1009"/>
      <c r="CH490" s="1009"/>
      <c r="CI490" s="1009"/>
      <c r="CJ490" s="1009"/>
      <c r="CK490" s="1009"/>
      <c r="CL490" s="1009"/>
    </row>
    <row r="491" spans="1:90" s="959" customFormat="1">
      <c r="A491" s="928"/>
      <c r="D491" s="1025"/>
      <c r="E491" s="1025"/>
      <c r="F491" s="1025"/>
      <c r="G491" s="1025"/>
      <c r="P491" s="1009"/>
      <c r="Q491" s="1009"/>
      <c r="R491" s="1009"/>
      <c r="S491" s="1009"/>
      <c r="T491" s="1009"/>
      <c r="U491" s="1009"/>
      <c r="V491" s="1009"/>
      <c r="W491" s="1009"/>
      <c r="X491" s="1009"/>
      <c r="Y491" s="1009"/>
      <c r="Z491" s="1009"/>
      <c r="AA491" s="1009"/>
      <c r="AB491" s="1009"/>
      <c r="AC491" s="1009"/>
      <c r="AD491" s="1009"/>
      <c r="AE491" s="1009"/>
      <c r="AF491" s="1009"/>
      <c r="AG491" s="1009"/>
      <c r="AH491" s="1009"/>
      <c r="AI491" s="1009"/>
      <c r="AJ491" s="1009"/>
      <c r="AK491" s="1009"/>
      <c r="AL491" s="1009"/>
      <c r="AM491" s="1009"/>
      <c r="AN491" s="1009"/>
      <c r="AO491" s="1009"/>
      <c r="AP491" s="1009"/>
      <c r="AQ491" s="1009"/>
      <c r="AR491" s="1009"/>
      <c r="AS491" s="1009"/>
      <c r="AT491" s="1009"/>
      <c r="AU491" s="1009"/>
      <c r="AV491" s="1009"/>
      <c r="AW491" s="1009"/>
      <c r="AX491" s="1009"/>
      <c r="AY491" s="1009"/>
      <c r="AZ491" s="1009"/>
      <c r="BA491" s="1009"/>
      <c r="BB491" s="1009"/>
      <c r="BC491" s="1009"/>
      <c r="BD491" s="1009"/>
      <c r="BE491" s="1009"/>
      <c r="BF491" s="1009"/>
      <c r="BG491" s="1009"/>
      <c r="BH491" s="1009"/>
      <c r="BI491" s="1009"/>
      <c r="BJ491" s="1009"/>
      <c r="BK491" s="1009"/>
      <c r="BL491" s="1009"/>
      <c r="BM491" s="1009"/>
      <c r="BN491" s="1009"/>
      <c r="BO491" s="1009"/>
      <c r="BP491" s="1009"/>
      <c r="BQ491" s="1009"/>
      <c r="BR491" s="1009"/>
      <c r="BS491" s="1009"/>
      <c r="BT491" s="1009"/>
      <c r="BU491" s="1009"/>
      <c r="BV491" s="1009"/>
      <c r="BW491" s="1009"/>
      <c r="BX491" s="1009"/>
      <c r="BY491" s="1009"/>
      <c r="BZ491" s="1009"/>
      <c r="CA491" s="1009"/>
      <c r="CB491" s="1009"/>
      <c r="CC491" s="1009"/>
      <c r="CD491" s="1009"/>
      <c r="CE491" s="1009"/>
      <c r="CF491" s="1009"/>
      <c r="CG491" s="1009"/>
      <c r="CH491" s="1009"/>
      <c r="CI491" s="1009"/>
      <c r="CJ491" s="1009"/>
      <c r="CK491" s="1009"/>
      <c r="CL491" s="1009"/>
    </row>
    <row r="492" spans="1:90" s="959" customFormat="1">
      <c r="A492" s="928"/>
      <c r="D492" s="1025"/>
      <c r="E492" s="1025"/>
      <c r="F492" s="1025"/>
      <c r="G492" s="1025"/>
      <c r="P492" s="1009"/>
      <c r="Q492" s="1009"/>
      <c r="R492" s="1009"/>
      <c r="S492" s="1009"/>
      <c r="T492" s="1009"/>
      <c r="U492" s="1009"/>
      <c r="V492" s="1009"/>
      <c r="W492" s="1009"/>
      <c r="X492" s="1009"/>
      <c r="Y492" s="1009"/>
      <c r="Z492" s="1009"/>
      <c r="AA492" s="1009"/>
      <c r="AB492" s="1009"/>
      <c r="AC492" s="1009"/>
      <c r="AD492" s="1009"/>
      <c r="AE492" s="1009"/>
      <c r="AF492" s="1009"/>
      <c r="AG492" s="1009"/>
      <c r="AH492" s="1009"/>
      <c r="AI492" s="1009"/>
      <c r="AJ492" s="1009"/>
      <c r="AK492" s="1009"/>
      <c r="AL492" s="1009"/>
      <c r="AM492" s="1009"/>
      <c r="AN492" s="1009"/>
      <c r="AO492" s="1009"/>
      <c r="AP492" s="1009"/>
      <c r="AQ492" s="1009"/>
      <c r="AR492" s="1009"/>
      <c r="AS492" s="1009"/>
      <c r="AT492" s="1009"/>
      <c r="AU492" s="1009"/>
      <c r="AV492" s="1009"/>
      <c r="AW492" s="1009"/>
      <c r="AX492" s="1009"/>
      <c r="AY492" s="1009"/>
      <c r="AZ492" s="1009"/>
      <c r="BA492" s="1009"/>
      <c r="BB492" s="1009"/>
      <c r="BC492" s="1009"/>
      <c r="BD492" s="1009"/>
      <c r="BE492" s="1009"/>
      <c r="BF492" s="1009"/>
      <c r="BG492" s="1009"/>
      <c r="BH492" s="1009"/>
      <c r="BI492" s="1009"/>
      <c r="BJ492" s="1009"/>
      <c r="BK492" s="1009"/>
      <c r="BL492" s="1009"/>
      <c r="BM492" s="1009"/>
      <c r="BN492" s="1009"/>
      <c r="BO492" s="1009"/>
      <c r="BP492" s="1009"/>
      <c r="BQ492" s="1009"/>
      <c r="BR492" s="1009"/>
      <c r="BS492" s="1009"/>
      <c r="BT492" s="1009"/>
      <c r="BU492" s="1009"/>
      <c r="BV492" s="1009"/>
      <c r="BW492" s="1009"/>
      <c r="BX492" s="1009"/>
      <c r="BY492" s="1009"/>
      <c r="BZ492" s="1009"/>
      <c r="CA492" s="1009"/>
      <c r="CB492" s="1009"/>
      <c r="CC492" s="1009"/>
      <c r="CD492" s="1009"/>
      <c r="CE492" s="1009"/>
      <c r="CF492" s="1009"/>
      <c r="CG492" s="1009"/>
      <c r="CH492" s="1009"/>
      <c r="CI492" s="1009"/>
      <c r="CJ492" s="1009"/>
      <c r="CK492" s="1009"/>
      <c r="CL492" s="1009"/>
    </row>
    <row r="493" spans="1:90" s="959" customFormat="1">
      <c r="A493" s="928"/>
      <c r="D493" s="1025"/>
      <c r="E493" s="1025"/>
      <c r="F493" s="1025"/>
      <c r="G493" s="1025"/>
      <c r="P493" s="1009"/>
      <c r="Q493" s="1009"/>
      <c r="R493" s="1009"/>
      <c r="S493" s="1009"/>
      <c r="T493" s="1009"/>
      <c r="U493" s="1009"/>
      <c r="V493" s="1009"/>
      <c r="W493" s="1009"/>
      <c r="X493" s="1009"/>
      <c r="Y493" s="1009"/>
      <c r="Z493" s="1009"/>
      <c r="AA493" s="1009"/>
      <c r="AB493" s="1009"/>
      <c r="AC493" s="1009"/>
      <c r="AD493" s="1009"/>
      <c r="AE493" s="1009"/>
      <c r="AF493" s="1009"/>
      <c r="AG493" s="1009"/>
      <c r="AH493" s="1009"/>
      <c r="AI493" s="1009"/>
      <c r="AJ493" s="1009"/>
      <c r="AK493" s="1009"/>
      <c r="AL493" s="1009"/>
      <c r="AM493" s="1009"/>
      <c r="AN493" s="1009"/>
      <c r="AO493" s="1009"/>
      <c r="AP493" s="1009"/>
      <c r="AQ493" s="1009"/>
      <c r="AR493" s="1009"/>
      <c r="AS493" s="1009"/>
      <c r="AT493" s="1009"/>
      <c r="AU493" s="1009"/>
      <c r="AV493" s="1009"/>
      <c r="AW493" s="1009"/>
      <c r="AX493" s="1009"/>
      <c r="AY493" s="1009"/>
      <c r="AZ493" s="1009"/>
      <c r="BA493" s="1009"/>
      <c r="BB493" s="1009"/>
      <c r="BC493" s="1009"/>
      <c r="BD493" s="1009"/>
      <c r="BE493" s="1009"/>
      <c r="BF493" s="1009"/>
      <c r="BG493" s="1009"/>
      <c r="BH493" s="1009"/>
      <c r="BI493" s="1009"/>
      <c r="BJ493" s="1009"/>
      <c r="BK493" s="1009"/>
      <c r="BL493" s="1009"/>
      <c r="BM493" s="1009"/>
      <c r="BN493" s="1009"/>
      <c r="BO493" s="1009"/>
      <c r="BP493" s="1009"/>
      <c r="BQ493" s="1009"/>
      <c r="BR493" s="1009"/>
      <c r="BS493" s="1009"/>
      <c r="BT493" s="1009"/>
      <c r="BU493" s="1009"/>
      <c r="BV493" s="1009"/>
      <c r="BW493" s="1009"/>
      <c r="BX493" s="1009"/>
      <c r="BY493" s="1009"/>
      <c r="BZ493" s="1009"/>
      <c r="CA493" s="1009"/>
      <c r="CB493" s="1009"/>
      <c r="CC493" s="1009"/>
      <c r="CD493" s="1009"/>
      <c r="CE493" s="1009"/>
      <c r="CF493" s="1009"/>
      <c r="CG493" s="1009"/>
      <c r="CH493" s="1009"/>
      <c r="CI493" s="1009"/>
      <c r="CJ493" s="1009"/>
      <c r="CK493" s="1009"/>
      <c r="CL493" s="1009"/>
    </row>
    <row r="494" spans="1:90" s="959" customFormat="1">
      <c r="A494" s="928"/>
      <c r="D494" s="1025"/>
      <c r="E494" s="1025"/>
      <c r="F494" s="1025"/>
      <c r="G494" s="1025"/>
      <c r="P494" s="1009"/>
      <c r="Q494" s="1009"/>
      <c r="R494" s="1009"/>
      <c r="S494" s="1009"/>
      <c r="T494" s="1009"/>
      <c r="U494" s="1009"/>
      <c r="V494" s="1009"/>
      <c r="W494" s="1009"/>
      <c r="X494" s="1009"/>
      <c r="Y494" s="1009"/>
      <c r="Z494" s="1009"/>
      <c r="AA494" s="1009"/>
      <c r="AB494" s="1009"/>
      <c r="AC494" s="1009"/>
      <c r="AD494" s="1009"/>
      <c r="AE494" s="1009"/>
      <c r="AF494" s="1009"/>
      <c r="AG494" s="1009"/>
      <c r="AH494" s="1009"/>
      <c r="AI494" s="1009"/>
      <c r="AJ494" s="1009"/>
      <c r="AK494" s="1009"/>
      <c r="AL494" s="1009"/>
      <c r="AM494" s="1009"/>
      <c r="AN494" s="1009"/>
      <c r="AO494" s="1009"/>
      <c r="AP494" s="1009"/>
      <c r="AQ494" s="1009"/>
      <c r="AR494" s="1009"/>
      <c r="AS494" s="1009"/>
      <c r="AT494" s="1009"/>
      <c r="AU494" s="1009"/>
      <c r="AV494" s="1009"/>
      <c r="AW494" s="1009"/>
      <c r="AX494" s="1009"/>
      <c r="AY494" s="1009"/>
      <c r="AZ494" s="1009"/>
      <c r="BA494" s="1009"/>
      <c r="BB494" s="1009"/>
      <c r="BC494" s="1009"/>
      <c r="BD494" s="1009"/>
      <c r="BE494" s="1009"/>
      <c r="BF494" s="1009"/>
      <c r="BG494" s="1009"/>
      <c r="BH494" s="1009"/>
      <c r="BI494" s="1009"/>
      <c r="BJ494" s="1009"/>
      <c r="BK494" s="1009"/>
      <c r="BL494" s="1009"/>
      <c r="BM494" s="1009"/>
      <c r="BN494" s="1009"/>
      <c r="BO494" s="1009"/>
      <c r="BP494" s="1009"/>
      <c r="BQ494" s="1009"/>
      <c r="BR494" s="1009"/>
      <c r="BS494" s="1009"/>
      <c r="BT494" s="1009"/>
      <c r="BU494" s="1009"/>
      <c r="BV494" s="1009"/>
      <c r="BW494" s="1009"/>
      <c r="BX494" s="1009"/>
      <c r="BY494" s="1009"/>
      <c r="BZ494" s="1009"/>
      <c r="CA494" s="1009"/>
      <c r="CB494" s="1009"/>
      <c r="CC494" s="1009"/>
      <c r="CD494" s="1009"/>
      <c r="CE494" s="1009"/>
      <c r="CF494" s="1009"/>
      <c r="CG494" s="1009"/>
      <c r="CH494" s="1009"/>
      <c r="CI494" s="1009"/>
      <c r="CJ494" s="1009"/>
      <c r="CK494" s="1009"/>
      <c r="CL494" s="1009"/>
    </row>
    <row r="495" spans="1:90" s="959" customFormat="1">
      <c r="A495" s="928"/>
      <c r="D495" s="1025"/>
      <c r="E495" s="1025"/>
      <c r="F495" s="1025"/>
      <c r="G495" s="1025"/>
      <c r="P495" s="1009"/>
      <c r="Q495" s="1009"/>
      <c r="R495" s="1009"/>
      <c r="S495" s="1009"/>
      <c r="T495" s="1009"/>
      <c r="U495" s="1009"/>
      <c r="V495" s="1009"/>
      <c r="W495" s="1009"/>
      <c r="X495" s="1009"/>
      <c r="Y495" s="1009"/>
      <c r="Z495" s="1009"/>
      <c r="AA495" s="1009"/>
      <c r="AB495" s="1009"/>
      <c r="AC495" s="1009"/>
      <c r="AD495" s="1009"/>
      <c r="AE495" s="1009"/>
      <c r="AF495" s="1009"/>
      <c r="AG495" s="1009"/>
      <c r="AH495" s="1009"/>
      <c r="AI495" s="1009"/>
      <c r="AJ495" s="1009"/>
      <c r="AK495" s="1009"/>
      <c r="AL495" s="1009"/>
      <c r="AM495" s="1009"/>
      <c r="AN495" s="1009"/>
      <c r="AO495" s="1009"/>
      <c r="AP495" s="1009"/>
      <c r="AQ495" s="1009"/>
      <c r="AR495" s="1009"/>
      <c r="AS495" s="1009"/>
      <c r="AT495" s="1009"/>
      <c r="AU495" s="1009"/>
      <c r="AV495" s="1009"/>
      <c r="AW495" s="1009"/>
      <c r="AX495" s="1009"/>
      <c r="AY495" s="1009"/>
      <c r="AZ495" s="1009"/>
      <c r="BA495" s="1009"/>
      <c r="BB495" s="1009"/>
      <c r="BC495" s="1009"/>
      <c r="BD495" s="1009"/>
      <c r="BE495" s="1009"/>
      <c r="BF495" s="1009"/>
      <c r="BG495" s="1009"/>
      <c r="BH495" s="1009"/>
      <c r="BI495" s="1009"/>
      <c r="BJ495" s="1009"/>
      <c r="BK495" s="1009"/>
      <c r="BL495" s="1009"/>
      <c r="BM495" s="1009"/>
      <c r="BN495" s="1009"/>
      <c r="BO495" s="1009"/>
      <c r="BP495" s="1009"/>
      <c r="BQ495" s="1009"/>
      <c r="BR495" s="1009"/>
      <c r="BS495" s="1009"/>
      <c r="BT495" s="1009"/>
      <c r="BU495" s="1009"/>
      <c r="BV495" s="1009"/>
      <c r="BW495" s="1009"/>
      <c r="BX495" s="1009"/>
      <c r="BY495" s="1009"/>
      <c r="BZ495" s="1009"/>
      <c r="CA495" s="1009"/>
      <c r="CB495" s="1009"/>
      <c r="CC495" s="1009"/>
      <c r="CD495" s="1009"/>
      <c r="CE495" s="1009"/>
      <c r="CF495" s="1009"/>
      <c r="CG495" s="1009"/>
      <c r="CH495" s="1009"/>
      <c r="CI495" s="1009"/>
      <c r="CJ495" s="1009"/>
      <c r="CK495" s="1009"/>
      <c r="CL495" s="1009"/>
    </row>
    <row r="496" spans="1:90" s="959" customFormat="1">
      <c r="A496" s="928"/>
      <c r="D496" s="1025"/>
      <c r="E496" s="1025"/>
      <c r="F496" s="1025"/>
      <c r="G496" s="1025"/>
      <c r="P496" s="1009"/>
      <c r="Q496" s="1009"/>
      <c r="R496" s="1009"/>
      <c r="S496" s="1009"/>
      <c r="T496" s="1009"/>
      <c r="U496" s="1009"/>
      <c r="V496" s="1009"/>
      <c r="W496" s="1009"/>
      <c r="X496" s="1009"/>
      <c r="Y496" s="1009"/>
      <c r="Z496" s="1009"/>
      <c r="AA496" s="1009"/>
      <c r="AB496" s="1009"/>
      <c r="AC496" s="1009"/>
      <c r="AD496" s="1009"/>
      <c r="AE496" s="1009"/>
      <c r="AF496" s="1009"/>
      <c r="AG496" s="1009"/>
      <c r="AH496" s="1009"/>
      <c r="AI496" s="1009"/>
      <c r="AJ496" s="1009"/>
      <c r="AK496" s="1009"/>
      <c r="AL496" s="1009"/>
      <c r="AM496" s="1009"/>
      <c r="AN496" s="1009"/>
      <c r="AO496" s="1009"/>
      <c r="AP496" s="1009"/>
      <c r="AQ496" s="1009"/>
      <c r="AR496" s="1009"/>
      <c r="AS496" s="1009"/>
      <c r="AT496" s="1009"/>
      <c r="AU496" s="1009"/>
      <c r="AV496" s="1009"/>
      <c r="AW496" s="1009"/>
      <c r="AX496" s="1009"/>
      <c r="AY496" s="1009"/>
      <c r="AZ496" s="1009"/>
      <c r="BA496" s="1009"/>
      <c r="BB496" s="1009"/>
      <c r="BC496" s="1009"/>
      <c r="BD496" s="1009"/>
      <c r="BE496" s="1009"/>
      <c r="BF496" s="1009"/>
      <c r="BG496" s="1009"/>
      <c r="BH496" s="1009"/>
      <c r="BI496" s="1009"/>
      <c r="BJ496" s="1009"/>
      <c r="BK496" s="1009"/>
      <c r="BL496" s="1009"/>
      <c r="BM496" s="1009"/>
      <c r="BN496" s="1009"/>
      <c r="BO496" s="1009"/>
      <c r="BP496" s="1009"/>
      <c r="BQ496" s="1009"/>
      <c r="BR496" s="1009"/>
      <c r="BS496" s="1009"/>
      <c r="BT496" s="1009"/>
      <c r="BU496" s="1009"/>
      <c r="BV496" s="1009"/>
      <c r="BW496" s="1009"/>
      <c r="BX496" s="1009"/>
      <c r="BY496" s="1009"/>
      <c r="BZ496" s="1009"/>
      <c r="CA496" s="1009"/>
      <c r="CB496" s="1009"/>
      <c r="CC496" s="1009"/>
      <c r="CD496" s="1009"/>
      <c r="CE496" s="1009"/>
      <c r="CF496" s="1009"/>
      <c r="CG496" s="1009"/>
      <c r="CH496" s="1009"/>
      <c r="CI496" s="1009"/>
      <c r="CJ496" s="1009"/>
      <c r="CK496" s="1009"/>
      <c r="CL496" s="1009"/>
    </row>
    <row r="497" spans="1:90" s="959" customFormat="1">
      <c r="A497" s="928"/>
      <c r="D497" s="1025"/>
      <c r="E497" s="1025"/>
      <c r="F497" s="1025"/>
      <c r="G497" s="1025"/>
      <c r="P497" s="1009"/>
      <c r="Q497" s="1009"/>
      <c r="R497" s="1009"/>
      <c r="S497" s="1009"/>
      <c r="T497" s="1009"/>
      <c r="U497" s="1009"/>
      <c r="V497" s="1009"/>
      <c r="W497" s="1009"/>
      <c r="X497" s="1009"/>
      <c r="Y497" s="1009"/>
      <c r="Z497" s="1009"/>
      <c r="AA497" s="1009"/>
      <c r="AB497" s="1009"/>
      <c r="AC497" s="1009"/>
      <c r="AD497" s="1009"/>
      <c r="AE497" s="1009"/>
      <c r="AF497" s="1009"/>
      <c r="AG497" s="1009"/>
      <c r="AH497" s="1009"/>
      <c r="AI497" s="1009"/>
      <c r="AJ497" s="1009"/>
      <c r="AK497" s="1009"/>
      <c r="AL497" s="1009"/>
      <c r="AM497" s="1009"/>
      <c r="AN497" s="1009"/>
      <c r="AO497" s="1009"/>
      <c r="AP497" s="1009"/>
      <c r="AQ497" s="1009"/>
      <c r="AR497" s="1009"/>
      <c r="AS497" s="1009"/>
      <c r="AT497" s="1009"/>
      <c r="AU497" s="1009"/>
      <c r="AV497" s="1009"/>
      <c r="AW497" s="1009"/>
      <c r="AX497" s="1009"/>
      <c r="AY497" s="1009"/>
      <c r="AZ497" s="1009"/>
      <c r="BA497" s="1009"/>
      <c r="BB497" s="1009"/>
      <c r="BC497" s="1009"/>
      <c r="BD497" s="1009"/>
      <c r="BE497" s="1009"/>
      <c r="BF497" s="1009"/>
      <c r="BG497" s="1009"/>
      <c r="BH497" s="1009"/>
      <c r="BI497" s="1009"/>
      <c r="BJ497" s="1009"/>
      <c r="BK497" s="1009"/>
      <c r="BL497" s="1009"/>
      <c r="BM497" s="1009"/>
      <c r="BN497" s="1009"/>
      <c r="BO497" s="1009"/>
      <c r="BP497" s="1009"/>
      <c r="BQ497" s="1009"/>
      <c r="BR497" s="1009"/>
      <c r="BS497" s="1009"/>
      <c r="BT497" s="1009"/>
      <c r="BU497" s="1009"/>
      <c r="BV497" s="1009"/>
      <c r="BW497" s="1009"/>
      <c r="BX497" s="1009"/>
      <c r="BY497" s="1009"/>
      <c r="BZ497" s="1009"/>
      <c r="CA497" s="1009"/>
      <c r="CB497" s="1009"/>
      <c r="CC497" s="1009"/>
      <c r="CD497" s="1009"/>
      <c r="CE497" s="1009"/>
      <c r="CF497" s="1009"/>
      <c r="CG497" s="1009"/>
      <c r="CH497" s="1009"/>
      <c r="CI497" s="1009"/>
      <c r="CJ497" s="1009"/>
      <c r="CK497" s="1009"/>
      <c r="CL497" s="1009"/>
    </row>
    <row r="498" spans="1:90" s="959" customFormat="1">
      <c r="A498" s="928"/>
      <c r="D498" s="1025"/>
      <c r="E498" s="1025"/>
      <c r="F498" s="1025"/>
      <c r="G498" s="1025"/>
      <c r="P498" s="1009"/>
      <c r="Q498" s="1009"/>
      <c r="R498" s="1009"/>
      <c r="S498" s="1009"/>
      <c r="T498" s="1009"/>
      <c r="U498" s="1009"/>
      <c r="V498" s="1009"/>
      <c r="W498" s="1009"/>
      <c r="X498" s="1009"/>
      <c r="Y498" s="1009"/>
      <c r="Z498" s="1009"/>
      <c r="AA498" s="1009"/>
      <c r="AB498" s="1009"/>
      <c r="AC498" s="1009"/>
      <c r="AD498" s="1009"/>
      <c r="AE498" s="1009"/>
      <c r="AF498" s="1009"/>
      <c r="AG498" s="1009"/>
      <c r="AH498" s="1009"/>
      <c r="AI498" s="1009"/>
      <c r="AJ498" s="1009"/>
      <c r="AK498" s="1009"/>
      <c r="AL498" s="1009"/>
      <c r="AM498" s="1009"/>
      <c r="AN498" s="1009"/>
      <c r="AO498" s="1009"/>
      <c r="AP498" s="1009"/>
      <c r="AQ498" s="1009"/>
      <c r="AR498" s="1009"/>
      <c r="AS498" s="1009"/>
      <c r="AT498" s="1009"/>
      <c r="AU498" s="1009"/>
      <c r="AV498" s="1009"/>
      <c r="AW498" s="1009"/>
      <c r="AX498" s="1009"/>
      <c r="AY498" s="1009"/>
      <c r="AZ498" s="1009"/>
      <c r="BA498" s="1009"/>
      <c r="BB498" s="1009"/>
      <c r="BC498" s="1009"/>
      <c r="BD498" s="1009"/>
      <c r="BE498" s="1009"/>
      <c r="BF498" s="1009"/>
      <c r="BG498" s="1009"/>
      <c r="BH498" s="1009"/>
      <c r="BI498" s="1009"/>
      <c r="BJ498" s="1009"/>
      <c r="BK498" s="1009"/>
      <c r="BL498" s="1009"/>
      <c r="BM498" s="1009"/>
      <c r="BN498" s="1009"/>
      <c r="BO498" s="1009"/>
      <c r="BP498" s="1009"/>
      <c r="BQ498" s="1009"/>
      <c r="BR498" s="1009"/>
      <c r="BS498" s="1009"/>
      <c r="BT498" s="1009"/>
      <c r="BU498" s="1009"/>
      <c r="BV498" s="1009"/>
      <c r="BW498" s="1009"/>
      <c r="BX498" s="1009"/>
      <c r="BY498" s="1009"/>
      <c r="BZ498" s="1009"/>
      <c r="CA498" s="1009"/>
      <c r="CB498" s="1009"/>
      <c r="CC498" s="1009"/>
      <c r="CD498" s="1009"/>
      <c r="CE498" s="1009"/>
      <c r="CF498" s="1009"/>
      <c r="CG498" s="1009"/>
      <c r="CH498" s="1009"/>
      <c r="CI498" s="1009"/>
      <c r="CJ498" s="1009"/>
      <c r="CK498" s="1009"/>
      <c r="CL498" s="1009"/>
    </row>
    <row r="499" spans="1:90" s="959" customFormat="1">
      <c r="A499" s="928"/>
      <c r="D499" s="1025"/>
      <c r="E499" s="1025"/>
      <c r="F499" s="1025"/>
      <c r="G499" s="1025"/>
      <c r="P499" s="1009"/>
      <c r="Q499" s="1009"/>
      <c r="R499" s="1009"/>
      <c r="S499" s="1009"/>
      <c r="T499" s="1009"/>
      <c r="U499" s="1009"/>
      <c r="V499" s="1009"/>
      <c r="W499" s="1009"/>
      <c r="X499" s="1009"/>
      <c r="Y499" s="1009"/>
      <c r="Z499" s="1009"/>
      <c r="AA499" s="1009"/>
      <c r="AB499" s="1009"/>
      <c r="AC499" s="1009"/>
      <c r="AD499" s="1009"/>
      <c r="AE499" s="1009"/>
      <c r="AF499" s="1009"/>
      <c r="AG499" s="1009"/>
      <c r="AH499" s="1009"/>
      <c r="AI499" s="1009"/>
      <c r="AJ499" s="1009"/>
      <c r="AK499" s="1009"/>
      <c r="AL499" s="1009"/>
      <c r="AM499" s="1009"/>
      <c r="AN499" s="1009"/>
      <c r="AO499" s="1009"/>
      <c r="AP499" s="1009"/>
      <c r="AQ499" s="1009"/>
      <c r="AR499" s="1009"/>
      <c r="AS499" s="1009"/>
      <c r="AT499" s="1009"/>
      <c r="AU499" s="1009"/>
      <c r="AV499" s="1009"/>
      <c r="AW499" s="1009"/>
      <c r="AX499" s="1009"/>
      <c r="AY499" s="1009"/>
      <c r="AZ499" s="1009"/>
      <c r="BA499" s="1009"/>
      <c r="BB499" s="1009"/>
      <c r="BC499" s="1009"/>
      <c r="BD499" s="1009"/>
      <c r="BE499" s="1009"/>
      <c r="BF499" s="1009"/>
      <c r="BG499" s="1009"/>
      <c r="BH499" s="1009"/>
      <c r="BI499" s="1009"/>
      <c r="BJ499" s="1009"/>
      <c r="BK499" s="1009"/>
      <c r="BL499" s="1009"/>
      <c r="BM499" s="1009"/>
      <c r="BN499" s="1009"/>
      <c r="BO499" s="1009"/>
      <c r="BP499" s="1009"/>
      <c r="BQ499" s="1009"/>
      <c r="BR499" s="1009"/>
      <c r="BS499" s="1009"/>
      <c r="BT499" s="1009"/>
      <c r="BU499" s="1009"/>
      <c r="BV499" s="1009"/>
      <c r="BW499" s="1009"/>
      <c r="BX499" s="1009"/>
      <c r="BY499" s="1009"/>
      <c r="BZ499" s="1009"/>
      <c r="CA499" s="1009"/>
      <c r="CB499" s="1009"/>
      <c r="CC499" s="1009"/>
      <c r="CD499" s="1009"/>
      <c r="CE499" s="1009"/>
      <c r="CF499" s="1009"/>
      <c r="CG499" s="1009"/>
      <c r="CH499" s="1009"/>
      <c r="CI499" s="1009"/>
      <c r="CJ499" s="1009"/>
      <c r="CK499" s="1009"/>
      <c r="CL499" s="1009"/>
    </row>
    <row r="500" spans="1:90" s="959" customFormat="1">
      <c r="A500" s="928"/>
      <c r="D500" s="1025"/>
      <c r="E500" s="1025"/>
      <c r="F500" s="1025"/>
      <c r="G500" s="1025"/>
      <c r="P500" s="1009"/>
      <c r="Q500" s="1009"/>
      <c r="R500" s="1009"/>
      <c r="S500" s="1009"/>
      <c r="T500" s="1009"/>
      <c r="U500" s="1009"/>
      <c r="V500" s="1009"/>
      <c r="W500" s="1009"/>
      <c r="X500" s="1009"/>
      <c r="Y500" s="1009"/>
      <c r="Z500" s="1009"/>
      <c r="AA500" s="1009"/>
      <c r="AB500" s="1009"/>
      <c r="AC500" s="1009"/>
      <c r="AD500" s="1009"/>
      <c r="AE500" s="1009"/>
      <c r="AF500" s="1009"/>
      <c r="AG500" s="1009"/>
      <c r="AH500" s="1009"/>
      <c r="AI500" s="1009"/>
      <c r="AJ500" s="1009"/>
      <c r="AK500" s="1009"/>
      <c r="AL500" s="1009"/>
      <c r="AM500" s="1009"/>
      <c r="AN500" s="1009"/>
      <c r="AO500" s="1009"/>
      <c r="AP500" s="1009"/>
      <c r="AQ500" s="1009"/>
      <c r="AR500" s="1009"/>
      <c r="AS500" s="1009"/>
      <c r="AT500" s="1009"/>
      <c r="AU500" s="1009"/>
      <c r="AV500" s="1009"/>
      <c r="AW500" s="1009"/>
      <c r="AX500" s="1009"/>
      <c r="AY500" s="1009"/>
      <c r="AZ500" s="1009"/>
      <c r="BA500" s="1009"/>
      <c r="BB500" s="1009"/>
      <c r="BC500" s="1009"/>
      <c r="BD500" s="1009"/>
      <c r="BE500" s="1009"/>
      <c r="BF500" s="1009"/>
      <c r="BG500" s="1009"/>
      <c r="BH500" s="1009"/>
      <c r="BI500" s="1009"/>
      <c r="BJ500" s="1009"/>
      <c r="BK500" s="1009"/>
      <c r="BL500" s="1009"/>
      <c r="BM500" s="1009"/>
      <c r="BN500" s="1009"/>
      <c r="BO500" s="1009"/>
      <c r="BP500" s="1009"/>
      <c r="BQ500" s="1009"/>
      <c r="BR500" s="1009"/>
      <c r="BS500" s="1009"/>
      <c r="BT500" s="1009"/>
      <c r="BU500" s="1009"/>
      <c r="BV500" s="1009"/>
      <c r="BW500" s="1009"/>
      <c r="BX500" s="1009"/>
      <c r="BY500" s="1009"/>
      <c r="BZ500" s="1009"/>
      <c r="CA500" s="1009"/>
      <c r="CB500" s="1009"/>
      <c r="CC500" s="1009"/>
      <c r="CD500" s="1009"/>
      <c r="CE500" s="1009"/>
      <c r="CF500" s="1009"/>
      <c r="CG500" s="1009"/>
      <c r="CH500" s="1009"/>
      <c r="CI500" s="1009"/>
      <c r="CJ500" s="1009"/>
      <c r="CK500" s="1009"/>
      <c r="CL500" s="1009"/>
    </row>
    <row r="501" spans="1:90" s="959" customFormat="1">
      <c r="A501" s="928"/>
      <c r="D501" s="1025"/>
      <c r="E501" s="1025"/>
      <c r="F501" s="1025"/>
      <c r="G501" s="1025"/>
      <c r="P501" s="1009"/>
      <c r="Q501" s="1009"/>
      <c r="R501" s="1009"/>
      <c r="S501" s="1009"/>
      <c r="T501" s="1009"/>
      <c r="U501" s="1009"/>
      <c r="V501" s="1009"/>
      <c r="W501" s="1009"/>
      <c r="X501" s="1009"/>
      <c r="Y501" s="1009"/>
      <c r="Z501" s="1009"/>
      <c r="AA501" s="1009"/>
      <c r="AB501" s="1009"/>
      <c r="AC501" s="1009"/>
      <c r="AD501" s="1009"/>
      <c r="AE501" s="1009"/>
      <c r="AF501" s="1009"/>
      <c r="AG501" s="1009"/>
      <c r="AH501" s="1009"/>
      <c r="AI501" s="1009"/>
      <c r="AJ501" s="1009"/>
      <c r="AK501" s="1009"/>
      <c r="AL501" s="1009"/>
      <c r="AM501" s="1009"/>
      <c r="AN501" s="1009"/>
      <c r="AO501" s="1009"/>
      <c r="AP501" s="1009"/>
      <c r="AQ501" s="1009"/>
      <c r="AR501" s="1009"/>
      <c r="AS501" s="1009"/>
      <c r="AT501" s="1009"/>
      <c r="AU501" s="1009"/>
      <c r="AV501" s="1009"/>
      <c r="AW501" s="1009"/>
      <c r="AX501" s="1009"/>
      <c r="AY501" s="1009"/>
      <c r="AZ501" s="1009"/>
      <c r="BA501" s="1009"/>
      <c r="BB501" s="1009"/>
      <c r="BC501" s="1009"/>
      <c r="BD501" s="1009"/>
      <c r="BE501" s="1009"/>
      <c r="BF501" s="1009"/>
      <c r="BG501" s="1009"/>
      <c r="BH501" s="1009"/>
      <c r="BI501" s="1009"/>
      <c r="BJ501" s="1009"/>
      <c r="BK501" s="1009"/>
      <c r="BL501" s="1009"/>
      <c r="BM501" s="1009"/>
      <c r="BN501" s="1009"/>
      <c r="BO501" s="1009"/>
      <c r="BP501" s="1009"/>
      <c r="BQ501" s="1009"/>
      <c r="BR501" s="1009"/>
      <c r="BS501" s="1009"/>
      <c r="BT501" s="1009"/>
      <c r="BU501" s="1009"/>
      <c r="BV501" s="1009"/>
      <c r="BW501" s="1009"/>
      <c r="BX501" s="1009"/>
      <c r="BY501" s="1009"/>
      <c r="BZ501" s="1009"/>
      <c r="CA501" s="1009"/>
      <c r="CB501" s="1009"/>
      <c r="CC501" s="1009"/>
      <c r="CD501" s="1009"/>
      <c r="CE501" s="1009"/>
      <c r="CF501" s="1009"/>
      <c r="CG501" s="1009"/>
      <c r="CH501" s="1009"/>
      <c r="CI501" s="1009"/>
      <c r="CJ501" s="1009"/>
      <c r="CK501" s="1009"/>
      <c r="CL501" s="1009"/>
    </row>
    <row r="502" spans="1:90" s="959" customFormat="1">
      <c r="A502" s="928"/>
      <c r="D502" s="1025"/>
      <c r="E502" s="1025"/>
      <c r="F502" s="1025"/>
      <c r="G502" s="1025"/>
      <c r="P502" s="1009"/>
      <c r="Q502" s="1009"/>
      <c r="R502" s="1009"/>
      <c r="S502" s="1009"/>
      <c r="T502" s="1009"/>
      <c r="U502" s="1009"/>
      <c r="V502" s="1009"/>
      <c r="W502" s="1009"/>
      <c r="X502" s="1009"/>
      <c r="Y502" s="1009"/>
      <c r="Z502" s="1009"/>
      <c r="AA502" s="1009"/>
      <c r="AB502" s="1009"/>
      <c r="AC502" s="1009"/>
      <c r="AD502" s="1009"/>
      <c r="AE502" s="1009"/>
      <c r="AF502" s="1009"/>
      <c r="AG502" s="1009"/>
      <c r="AH502" s="1009"/>
      <c r="AI502" s="1009"/>
      <c r="AJ502" s="1009"/>
      <c r="AK502" s="1009"/>
      <c r="AL502" s="1009"/>
      <c r="AM502" s="1009"/>
      <c r="AN502" s="1009"/>
      <c r="AO502" s="1009"/>
      <c r="AP502" s="1009"/>
      <c r="AQ502" s="1009"/>
      <c r="AR502" s="1009"/>
      <c r="AS502" s="1009"/>
      <c r="AT502" s="1009"/>
      <c r="AU502" s="1009"/>
      <c r="AV502" s="1009"/>
      <c r="AW502" s="1009"/>
      <c r="AX502" s="1009"/>
      <c r="AY502" s="1009"/>
      <c r="AZ502" s="1009"/>
      <c r="BA502" s="1009"/>
      <c r="BB502" s="1009"/>
      <c r="BC502" s="1009"/>
      <c r="BD502" s="1009"/>
      <c r="BE502" s="1009"/>
      <c r="BF502" s="1009"/>
      <c r="BG502" s="1009"/>
      <c r="BH502" s="1009"/>
      <c r="BI502" s="1009"/>
      <c r="BJ502" s="1009"/>
      <c r="BK502" s="1009"/>
      <c r="BL502" s="1009"/>
      <c r="BM502" s="1009"/>
      <c r="BN502" s="1009"/>
      <c r="BO502" s="1009"/>
      <c r="BP502" s="1009"/>
      <c r="BQ502" s="1009"/>
      <c r="BR502" s="1009"/>
      <c r="BS502" s="1009"/>
      <c r="BT502" s="1009"/>
      <c r="BU502" s="1009"/>
      <c r="BV502" s="1009"/>
      <c r="BW502" s="1009"/>
      <c r="BX502" s="1009"/>
      <c r="BY502" s="1009"/>
      <c r="BZ502" s="1009"/>
      <c r="CA502" s="1009"/>
      <c r="CB502" s="1009"/>
      <c r="CC502" s="1009"/>
      <c r="CD502" s="1009"/>
      <c r="CE502" s="1009"/>
      <c r="CF502" s="1009"/>
      <c r="CG502" s="1009"/>
      <c r="CH502" s="1009"/>
      <c r="CI502" s="1009"/>
      <c r="CJ502" s="1009"/>
      <c r="CK502" s="1009"/>
      <c r="CL502" s="1009"/>
    </row>
    <row r="503" spans="1:90" s="959" customFormat="1">
      <c r="A503" s="928"/>
      <c r="D503" s="1025"/>
      <c r="E503" s="1025"/>
      <c r="F503" s="1025"/>
      <c r="G503" s="1025"/>
      <c r="P503" s="1009"/>
      <c r="Q503" s="1009"/>
      <c r="R503" s="1009"/>
      <c r="S503" s="1009"/>
      <c r="T503" s="1009"/>
      <c r="U503" s="1009"/>
      <c r="V503" s="1009"/>
      <c r="W503" s="1009"/>
      <c r="X503" s="1009"/>
      <c r="Y503" s="1009"/>
      <c r="Z503" s="1009"/>
      <c r="AA503" s="1009"/>
      <c r="AB503" s="1009"/>
      <c r="AC503" s="1009"/>
      <c r="AD503" s="1009"/>
      <c r="AE503" s="1009"/>
      <c r="AF503" s="1009"/>
      <c r="AG503" s="1009"/>
      <c r="AH503" s="1009"/>
      <c r="AI503" s="1009"/>
      <c r="AJ503" s="1009"/>
      <c r="AK503" s="1009"/>
      <c r="AL503" s="1009"/>
      <c r="AM503" s="1009"/>
      <c r="AN503" s="1009"/>
      <c r="AO503" s="1009"/>
      <c r="AP503" s="1009"/>
      <c r="AQ503" s="1009"/>
      <c r="AR503" s="1009"/>
      <c r="AS503" s="1009"/>
      <c r="AT503" s="1009"/>
      <c r="AU503" s="1009"/>
      <c r="AV503" s="1009"/>
      <c r="AW503" s="1009"/>
      <c r="AX503" s="1009"/>
      <c r="AY503" s="1009"/>
      <c r="AZ503" s="1009"/>
      <c r="BA503" s="1009"/>
      <c r="BB503" s="1009"/>
      <c r="BC503" s="1009"/>
      <c r="BD503" s="1009"/>
      <c r="BE503" s="1009"/>
      <c r="BF503" s="1009"/>
      <c r="BG503" s="1009"/>
      <c r="BH503" s="1009"/>
      <c r="BI503" s="1009"/>
      <c r="BJ503" s="1009"/>
      <c r="BK503" s="1009"/>
      <c r="BL503" s="1009"/>
      <c r="BM503" s="1009"/>
      <c r="BN503" s="1009"/>
      <c r="BO503" s="1009"/>
      <c r="BP503" s="1009"/>
      <c r="BQ503" s="1009"/>
      <c r="BR503" s="1009"/>
      <c r="BS503" s="1009"/>
      <c r="BT503" s="1009"/>
      <c r="BU503" s="1009"/>
      <c r="BV503" s="1009"/>
      <c r="BW503" s="1009"/>
      <c r="BX503" s="1009"/>
      <c r="BY503" s="1009"/>
      <c r="BZ503" s="1009"/>
      <c r="CA503" s="1009"/>
      <c r="CB503" s="1009"/>
      <c r="CC503" s="1009"/>
      <c r="CD503" s="1009"/>
      <c r="CE503" s="1009"/>
      <c r="CF503" s="1009"/>
      <c r="CG503" s="1009"/>
      <c r="CH503" s="1009"/>
      <c r="CI503" s="1009"/>
      <c r="CJ503" s="1009"/>
      <c r="CK503" s="1009"/>
      <c r="CL503" s="1009"/>
    </row>
    <row r="504" spans="1:90" s="959" customFormat="1">
      <c r="A504" s="928"/>
      <c r="D504" s="1025"/>
      <c r="E504" s="1025"/>
      <c r="F504" s="1025"/>
      <c r="G504" s="1025"/>
      <c r="P504" s="1009"/>
      <c r="Q504" s="1009"/>
      <c r="R504" s="1009"/>
      <c r="S504" s="1009"/>
      <c r="T504" s="1009"/>
      <c r="U504" s="1009"/>
      <c r="V504" s="1009"/>
      <c r="W504" s="1009"/>
      <c r="X504" s="1009"/>
      <c r="Y504" s="1009"/>
      <c r="Z504" s="1009"/>
      <c r="AA504" s="1009"/>
      <c r="AB504" s="1009"/>
      <c r="AC504" s="1009"/>
      <c r="AD504" s="1009"/>
      <c r="AE504" s="1009"/>
      <c r="AF504" s="1009"/>
      <c r="AG504" s="1009"/>
      <c r="AH504" s="1009"/>
      <c r="AI504" s="1009"/>
      <c r="AJ504" s="1009"/>
      <c r="AK504" s="1009"/>
      <c r="AL504" s="1009"/>
      <c r="AM504" s="1009"/>
      <c r="AN504" s="1009"/>
      <c r="AO504" s="1009"/>
      <c r="AP504" s="1009"/>
      <c r="AQ504" s="1009"/>
      <c r="AR504" s="1009"/>
      <c r="AS504" s="1009"/>
      <c r="AT504" s="1009"/>
      <c r="AU504" s="1009"/>
      <c r="AV504" s="1009"/>
      <c r="AW504" s="1009"/>
      <c r="AX504" s="1009"/>
      <c r="AY504" s="1009"/>
      <c r="AZ504" s="1009"/>
      <c r="BA504" s="1009"/>
      <c r="BB504" s="1009"/>
      <c r="BC504" s="1009"/>
      <c r="BD504" s="1009"/>
      <c r="BE504" s="1009"/>
      <c r="BF504" s="1009"/>
      <c r="BG504" s="1009"/>
      <c r="BH504" s="1009"/>
      <c r="BI504" s="1009"/>
      <c r="BJ504" s="1009"/>
      <c r="BK504" s="1009"/>
      <c r="BL504" s="1009"/>
      <c r="BM504" s="1009"/>
      <c r="BN504" s="1009"/>
      <c r="BO504" s="1009"/>
      <c r="BP504" s="1009"/>
      <c r="BQ504" s="1009"/>
      <c r="BR504" s="1009"/>
      <c r="BS504" s="1009"/>
      <c r="BT504" s="1009"/>
      <c r="BU504" s="1009"/>
      <c r="BV504" s="1009"/>
      <c r="BW504" s="1009"/>
      <c r="BX504" s="1009"/>
      <c r="BY504" s="1009"/>
      <c r="BZ504" s="1009"/>
      <c r="CA504" s="1009"/>
      <c r="CB504" s="1009"/>
      <c r="CC504" s="1009"/>
      <c r="CD504" s="1009"/>
      <c r="CE504" s="1009"/>
      <c r="CF504" s="1009"/>
      <c r="CG504" s="1009"/>
      <c r="CH504" s="1009"/>
      <c r="CI504" s="1009"/>
      <c r="CJ504" s="1009"/>
      <c r="CK504" s="1009"/>
      <c r="CL504" s="1009"/>
    </row>
    <row r="505" spans="1:90" s="959" customFormat="1">
      <c r="A505" s="928"/>
      <c r="D505" s="1025"/>
      <c r="E505" s="1025"/>
      <c r="F505" s="1025"/>
      <c r="G505" s="1025"/>
      <c r="P505" s="1009"/>
      <c r="Q505" s="1009"/>
      <c r="R505" s="1009"/>
      <c r="S505" s="1009"/>
      <c r="T505" s="1009"/>
      <c r="U505" s="1009"/>
      <c r="V505" s="1009"/>
      <c r="W505" s="1009"/>
      <c r="X505" s="1009"/>
      <c r="Y505" s="1009"/>
      <c r="Z505" s="1009"/>
      <c r="AA505" s="1009"/>
      <c r="AB505" s="1009"/>
      <c r="AC505" s="1009"/>
      <c r="AD505" s="1009"/>
      <c r="AE505" s="1009"/>
      <c r="AF505" s="1009"/>
      <c r="AG505" s="1009"/>
      <c r="AH505" s="1009"/>
      <c r="AI505" s="1009"/>
      <c r="AJ505" s="1009"/>
      <c r="AK505" s="1009"/>
      <c r="AL505" s="1009"/>
      <c r="AM505" s="1009"/>
      <c r="AN505" s="1009"/>
      <c r="AO505" s="1009"/>
      <c r="AP505" s="1009"/>
      <c r="AQ505" s="1009"/>
      <c r="AR505" s="1009"/>
      <c r="AS505" s="1009"/>
      <c r="AT505" s="1009"/>
      <c r="AU505" s="1009"/>
      <c r="AV505" s="1009"/>
      <c r="AW505" s="1009"/>
      <c r="AX505" s="1009"/>
      <c r="AY505" s="1009"/>
      <c r="AZ505" s="1009"/>
      <c r="BA505" s="1009"/>
      <c r="BB505" s="1009"/>
      <c r="BC505" s="1009"/>
      <c r="BD505" s="1009"/>
      <c r="BE505" s="1009"/>
      <c r="BF505" s="1009"/>
      <c r="BG505" s="1009"/>
      <c r="BH505" s="1009"/>
      <c r="BI505" s="1009"/>
      <c r="BJ505" s="1009"/>
      <c r="BK505" s="1009"/>
      <c r="BL505" s="1009"/>
      <c r="BM505" s="1009"/>
      <c r="BN505" s="1009"/>
      <c r="BO505" s="1009"/>
      <c r="BP505" s="1009"/>
      <c r="BQ505" s="1009"/>
      <c r="BR505" s="1009"/>
      <c r="BS505" s="1009"/>
      <c r="BT505" s="1009"/>
      <c r="BU505" s="1009"/>
      <c r="BV505" s="1009"/>
      <c r="BW505" s="1009"/>
      <c r="BX505" s="1009"/>
      <c r="BY505" s="1009"/>
      <c r="BZ505" s="1009"/>
      <c r="CA505" s="1009"/>
      <c r="CB505" s="1009"/>
      <c r="CC505" s="1009"/>
      <c r="CD505" s="1009"/>
      <c r="CE505" s="1009"/>
      <c r="CF505" s="1009"/>
      <c r="CG505" s="1009"/>
      <c r="CH505" s="1009"/>
      <c r="CI505" s="1009"/>
      <c r="CJ505" s="1009"/>
      <c r="CK505" s="1009"/>
      <c r="CL505" s="1009"/>
    </row>
    <row r="506" spans="1:90" s="959" customFormat="1">
      <c r="A506" s="928"/>
      <c r="D506" s="1025"/>
      <c r="E506" s="1025"/>
      <c r="F506" s="1025"/>
      <c r="G506" s="1025"/>
      <c r="P506" s="1009"/>
      <c r="Q506" s="1009"/>
      <c r="R506" s="1009"/>
      <c r="S506" s="1009"/>
      <c r="T506" s="1009"/>
      <c r="U506" s="1009"/>
      <c r="V506" s="1009"/>
      <c r="W506" s="1009"/>
      <c r="X506" s="1009"/>
      <c r="Y506" s="1009"/>
      <c r="Z506" s="1009"/>
      <c r="AA506" s="1009"/>
      <c r="AB506" s="1009"/>
      <c r="AC506" s="1009"/>
      <c r="AD506" s="1009"/>
      <c r="AE506" s="1009"/>
      <c r="AF506" s="1009"/>
      <c r="AG506" s="1009"/>
      <c r="AH506" s="1009"/>
      <c r="AI506" s="1009"/>
      <c r="AJ506" s="1009"/>
      <c r="AK506" s="1009"/>
      <c r="AL506" s="1009"/>
      <c r="AM506" s="1009"/>
      <c r="AN506" s="1009"/>
      <c r="AO506" s="1009"/>
      <c r="AP506" s="1009"/>
      <c r="AQ506" s="1009"/>
      <c r="AR506" s="1009"/>
      <c r="AS506" s="1009"/>
      <c r="AT506" s="1009"/>
      <c r="AU506" s="1009"/>
      <c r="AV506" s="1009"/>
      <c r="AW506" s="1009"/>
      <c r="AX506" s="1009"/>
      <c r="AY506" s="1009"/>
      <c r="AZ506" s="1009"/>
      <c r="BA506" s="1009"/>
      <c r="BB506" s="1009"/>
      <c r="BC506" s="1009"/>
      <c r="BD506" s="1009"/>
      <c r="BE506" s="1009"/>
      <c r="BF506" s="1009"/>
      <c r="BG506" s="1009"/>
      <c r="BH506" s="1009"/>
      <c r="BI506" s="1009"/>
      <c r="BJ506" s="1009"/>
      <c r="BK506" s="1009"/>
      <c r="BL506" s="1009"/>
      <c r="BM506" s="1009"/>
      <c r="BN506" s="1009"/>
      <c r="BO506" s="1009"/>
      <c r="BP506" s="1009"/>
      <c r="BQ506" s="1009"/>
      <c r="BR506" s="1009"/>
      <c r="BS506" s="1009"/>
      <c r="BT506" s="1009"/>
      <c r="BU506" s="1009"/>
      <c r="BV506" s="1009"/>
      <c r="BW506" s="1009"/>
      <c r="BX506" s="1009"/>
      <c r="BY506" s="1009"/>
      <c r="BZ506" s="1009"/>
      <c r="CA506" s="1009"/>
      <c r="CB506" s="1009"/>
      <c r="CC506" s="1009"/>
      <c r="CD506" s="1009"/>
      <c r="CE506" s="1009"/>
      <c r="CF506" s="1009"/>
      <c r="CG506" s="1009"/>
      <c r="CH506" s="1009"/>
      <c r="CI506" s="1009"/>
      <c r="CJ506" s="1009"/>
      <c r="CK506" s="1009"/>
      <c r="CL506" s="1009"/>
    </row>
    <row r="507" spans="1:90" s="959" customFormat="1">
      <c r="A507" s="928"/>
      <c r="D507" s="1025"/>
      <c r="E507" s="1025"/>
      <c r="F507" s="1025"/>
      <c r="G507" s="1025"/>
      <c r="P507" s="1009"/>
      <c r="Q507" s="1009"/>
      <c r="R507" s="1009"/>
      <c r="S507" s="1009"/>
      <c r="T507" s="1009"/>
      <c r="U507" s="1009"/>
      <c r="V507" s="1009"/>
      <c r="W507" s="1009"/>
      <c r="X507" s="1009"/>
      <c r="Y507" s="1009"/>
      <c r="Z507" s="1009"/>
      <c r="AA507" s="1009"/>
      <c r="AB507" s="1009"/>
      <c r="AC507" s="1009"/>
      <c r="AD507" s="1009"/>
      <c r="AE507" s="1009"/>
      <c r="AF507" s="1009"/>
      <c r="AG507" s="1009"/>
      <c r="AH507" s="1009"/>
      <c r="AI507" s="1009"/>
      <c r="AJ507" s="1009"/>
      <c r="AK507" s="1009"/>
      <c r="AL507" s="1009"/>
      <c r="AM507" s="1009"/>
      <c r="AN507" s="1009"/>
      <c r="AO507" s="1009"/>
      <c r="AP507" s="1009"/>
      <c r="AQ507" s="1009"/>
      <c r="AR507" s="1009"/>
      <c r="AS507" s="1009"/>
      <c r="AT507" s="1009"/>
      <c r="AU507" s="1009"/>
      <c r="AV507" s="1009"/>
      <c r="AW507" s="1009"/>
      <c r="AX507" s="1009"/>
      <c r="AY507" s="1009"/>
      <c r="AZ507" s="1009"/>
      <c r="BA507" s="1009"/>
      <c r="BB507" s="1009"/>
      <c r="BC507" s="1009"/>
      <c r="BD507" s="1009"/>
      <c r="BE507" s="1009"/>
      <c r="BF507" s="1009"/>
      <c r="BG507" s="1009"/>
      <c r="BH507" s="1009"/>
      <c r="BI507" s="1009"/>
      <c r="BJ507" s="1009"/>
      <c r="BK507" s="1009"/>
      <c r="BL507" s="1009"/>
      <c r="BM507" s="1009"/>
      <c r="BN507" s="1009"/>
      <c r="BO507" s="1009"/>
      <c r="BP507" s="1009"/>
      <c r="BQ507" s="1009"/>
      <c r="BR507" s="1009"/>
      <c r="BS507" s="1009"/>
      <c r="BT507" s="1009"/>
      <c r="BU507" s="1009"/>
      <c r="BV507" s="1009"/>
      <c r="BW507" s="1009"/>
      <c r="BX507" s="1009"/>
      <c r="BY507" s="1009"/>
      <c r="BZ507" s="1009"/>
      <c r="CA507" s="1009"/>
      <c r="CB507" s="1009"/>
      <c r="CC507" s="1009"/>
      <c r="CD507" s="1009"/>
      <c r="CE507" s="1009"/>
      <c r="CF507" s="1009"/>
      <c r="CG507" s="1009"/>
      <c r="CH507" s="1009"/>
      <c r="CI507" s="1009"/>
      <c r="CJ507" s="1009"/>
      <c r="CK507" s="1009"/>
      <c r="CL507" s="1009"/>
    </row>
    <row r="508" spans="1:90" s="959" customFormat="1">
      <c r="A508" s="928"/>
      <c r="D508" s="1025"/>
      <c r="E508" s="1025"/>
      <c r="F508" s="1025"/>
      <c r="G508" s="1025"/>
      <c r="P508" s="1009"/>
      <c r="Q508" s="1009"/>
      <c r="R508" s="1009"/>
      <c r="S508" s="1009"/>
      <c r="T508" s="1009"/>
      <c r="U508" s="1009"/>
      <c r="V508" s="1009"/>
      <c r="W508" s="1009"/>
      <c r="X508" s="1009"/>
      <c r="Y508" s="1009"/>
      <c r="Z508" s="1009"/>
      <c r="AA508" s="1009"/>
      <c r="AB508" s="1009"/>
      <c r="AC508" s="1009"/>
      <c r="AD508" s="1009"/>
      <c r="AE508" s="1009"/>
      <c r="AF508" s="1009"/>
      <c r="AG508" s="1009"/>
      <c r="AH508" s="1009"/>
      <c r="AI508" s="1009"/>
      <c r="AJ508" s="1009"/>
      <c r="AK508" s="1009"/>
      <c r="AL508" s="1009"/>
      <c r="AM508" s="1009"/>
      <c r="AN508" s="1009"/>
      <c r="AO508" s="1009"/>
      <c r="AP508" s="1009"/>
      <c r="AQ508" s="1009"/>
      <c r="AR508" s="1009"/>
      <c r="AS508" s="1009"/>
      <c r="AT508" s="1009"/>
      <c r="AU508" s="1009"/>
      <c r="AV508" s="1009"/>
      <c r="AW508" s="1009"/>
      <c r="AX508" s="1009"/>
      <c r="AY508" s="1009"/>
      <c r="AZ508" s="1009"/>
      <c r="BA508" s="1009"/>
      <c r="BB508" s="1009"/>
      <c r="BC508" s="1009"/>
      <c r="BD508" s="1009"/>
      <c r="BE508" s="1009"/>
      <c r="BF508" s="1009"/>
      <c r="BG508" s="1009"/>
      <c r="BH508" s="1009"/>
      <c r="BI508" s="1009"/>
      <c r="BJ508" s="1009"/>
      <c r="BK508" s="1009"/>
      <c r="BL508" s="1009"/>
      <c r="BM508" s="1009"/>
      <c r="BN508" s="1009"/>
      <c r="BO508" s="1009"/>
      <c r="BP508" s="1009"/>
      <c r="BQ508" s="1009"/>
      <c r="BR508" s="1009"/>
      <c r="BS508" s="1009"/>
      <c r="BT508" s="1009"/>
      <c r="BU508" s="1009"/>
      <c r="BV508" s="1009"/>
      <c r="BW508" s="1009"/>
      <c r="BX508" s="1009"/>
      <c r="BY508" s="1009"/>
      <c r="BZ508" s="1009"/>
      <c r="CA508" s="1009"/>
      <c r="CB508" s="1009"/>
      <c r="CC508" s="1009"/>
      <c r="CD508" s="1009"/>
      <c r="CE508" s="1009"/>
      <c r="CF508" s="1009"/>
      <c r="CG508" s="1009"/>
      <c r="CH508" s="1009"/>
      <c r="CI508" s="1009"/>
      <c r="CJ508" s="1009"/>
      <c r="CK508" s="1009"/>
      <c r="CL508" s="1009"/>
    </row>
    <row r="509" spans="1:90" s="959" customFormat="1">
      <c r="A509" s="928"/>
      <c r="D509" s="1025"/>
      <c r="E509" s="1025"/>
      <c r="F509" s="1025"/>
      <c r="G509" s="1025"/>
      <c r="P509" s="1009"/>
      <c r="Q509" s="1009"/>
      <c r="R509" s="1009"/>
      <c r="S509" s="1009"/>
      <c r="T509" s="1009"/>
      <c r="U509" s="1009"/>
      <c r="V509" s="1009"/>
      <c r="W509" s="1009"/>
      <c r="X509" s="1009"/>
      <c r="Y509" s="1009"/>
      <c r="Z509" s="1009"/>
      <c r="AA509" s="1009"/>
      <c r="AB509" s="1009"/>
      <c r="AC509" s="1009"/>
      <c r="AD509" s="1009"/>
      <c r="AE509" s="1009"/>
      <c r="AF509" s="1009"/>
      <c r="AG509" s="1009"/>
      <c r="AH509" s="1009"/>
      <c r="AI509" s="1009"/>
      <c r="AJ509" s="1009"/>
      <c r="AK509" s="1009"/>
      <c r="AL509" s="1009"/>
      <c r="AM509" s="1009"/>
      <c r="AN509" s="1009"/>
      <c r="AO509" s="1009"/>
      <c r="AP509" s="1009"/>
      <c r="AQ509" s="1009"/>
      <c r="AR509" s="1009"/>
      <c r="AS509" s="1009"/>
      <c r="AT509" s="1009"/>
      <c r="AU509" s="1009"/>
      <c r="AV509" s="1009"/>
      <c r="AW509" s="1009"/>
      <c r="AX509" s="1009"/>
      <c r="AY509" s="1009"/>
      <c r="AZ509" s="1009"/>
      <c r="BA509" s="1009"/>
      <c r="BB509" s="1009"/>
      <c r="BC509" s="1009"/>
      <c r="BD509" s="1009"/>
      <c r="BE509" s="1009"/>
      <c r="BF509" s="1009"/>
      <c r="BG509" s="1009"/>
      <c r="BH509" s="1009"/>
      <c r="BI509" s="1009"/>
      <c r="BJ509" s="1009"/>
      <c r="BK509" s="1009"/>
      <c r="BL509" s="1009"/>
      <c r="BM509" s="1009"/>
      <c r="BN509" s="1009"/>
      <c r="BO509" s="1009"/>
      <c r="BP509" s="1009"/>
      <c r="BQ509" s="1009"/>
      <c r="BR509" s="1009"/>
      <c r="BS509" s="1009"/>
      <c r="BT509" s="1009"/>
      <c r="BU509" s="1009"/>
      <c r="BV509" s="1009"/>
      <c r="BW509" s="1009"/>
      <c r="BX509" s="1009"/>
      <c r="BY509" s="1009"/>
      <c r="BZ509" s="1009"/>
      <c r="CA509" s="1009"/>
      <c r="CB509" s="1009"/>
      <c r="CC509" s="1009"/>
      <c r="CD509" s="1009"/>
      <c r="CE509" s="1009"/>
      <c r="CF509" s="1009"/>
      <c r="CG509" s="1009"/>
      <c r="CH509" s="1009"/>
      <c r="CI509" s="1009"/>
      <c r="CJ509" s="1009"/>
      <c r="CK509" s="1009"/>
      <c r="CL509" s="1009"/>
    </row>
    <row r="510" spans="1:90" s="959" customFormat="1">
      <c r="A510" s="928"/>
      <c r="D510" s="1025"/>
      <c r="E510" s="1025"/>
      <c r="F510" s="1025"/>
      <c r="G510" s="1025"/>
      <c r="P510" s="1009"/>
      <c r="Q510" s="1009"/>
      <c r="R510" s="1009"/>
      <c r="S510" s="1009"/>
      <c r="T510" s="1009"/>
      <c r="U510" s="1009"/>
      <c r="V510" s="1009"/>
      <c r="W510" s="1009"/>
      <c r="X510" s="1009"/>
      <c r="Y510" s="1009"/>
      <c r="Z510" s="1009"/>
      <c r="AA510" s="1009"/>
      <c r="AB510" s="1009"/>
      <c r="AC510" s="1009"/>
      <c r="AD510" s="1009"/>
      <c r="AE510" s="1009"/>
      <c r="AF510" s="1009"/>
      <c r="AG510" s="1009"/>
      <c r="AH510" s="1009"/>
      <c r="AI510" s="1009"/>
      <c r="AJ510" s="1009"/>
      <c r="AK510" s="1009"/>
      <c r="AL510" s="1009"/>
      <c r="AM510" s="1009"/>
      <c r="AN510" s="1009"/>
      <c r="AO510" s="1009"/>
      <c r="AP510" s="1009"/>
      <c r="AQ510" s="1009"/>
      <c r="AR510" s="1009"/>
      <c r="AS510" s="1009"/>
      <c r="AT510" s="1009"/>
      <c r="AU510" s="1009"/>
      <c r="AV510" s="1009"/>
      <c r="AW510" s="1009"/>
      <c r="AX510" s="1009"/>
      <c r="AY510" s="1009"/>
      <c r="AZ510" s="1009"/>
      <c r="BA510" s="1009"/>
      <c r="BB510" s="1009"/>
      <c r="BC510" s="1009"/>
      <c r="BD510" s="1009"/>
      <c r="BE510" s="1009"/>
      <c r="BF510" s="1009"/>
      <c r="BG510" s="1009"/>
      <c r="BH510" s="1009"/>
      <c r="BI510" s="1009"/>
      <c r="BJ510" s="1009"/>
      <c r="BK510" s="1009"/>
      <c r="BL510" s="1009"/>
      <c r="BM510" s="1009"/>
      <c r="BN510" s="1009"/>
      <c r="BO510" s="1009"/>
      <c r="BP510" s="1009"/>
      <c r="BQ510" s="1009"/>
      <c r="BR510" s="1009"/>
      <c r="BS510" s="1009"/>
      <c r="BT510" s="1009"/>
      <c r="BU510" s="1009"/>
      <c r="BV510" s="1009"/>
      <c r="BW510" s="1009"/>
      <c r="BX510" s="1009"/>
      <c r="BY510" s="1009"/>
      <c r="BZ510" s="1009"/>
      <c r="CA510" s="1009"/>
      <c r="CB510" s="1009"/>
      <c r="CC510" s="1009"/>
      <c r="CD510" s="1009"/>
      <c r="CE510" s="1009"/>
      <c r="CF510" s="1009"/>
      <c r="CG510" s="1009"/>
      <c r="CH510" s="1009"/>
      <c r="CI510" s="1009"/>
      <c r="CJ510" s="1009"/>
      <c r="CK510" s="1009"/>
      <c r="CL510" s="1009"/>
    </row>
    <row r="511" spans="1:90" s="959" customFormat="1">
      <c r="A511" s="928"/>
      <c r="D511" s="1025"/>
      <c r="E511" s="1025"/>
      <c r="F511" s="1025"/>
      <c r="G511" s="1025"/>
      <c r="P511" s="1009"/>
      <c r="Q511" s="1009"/>
      <c r="R511" s="1009"/>
      <c r="S511" s="1009"/>
      <c r="T511" s="1009"/>
      <c r="U511" s="1009"/>
      <c r="V511" s="1009"/>
      <c r="W511" s="1009"/>
      <c r="X511" s="1009"/>
      <c r="Y511" s="1009"/>
      <c r="Z511" s="1009"/>
      <c r="AA511" s="1009"/>
      <c r="AB511" s="1009"/>
      <c r="AC511" s="1009"/>
      <c r="AD511" s="1009"/>
      <c r="AE511" s="1009"/>
      <c r="AF511" s="1009"/>
      <c r="AG511" s="1009"/>
      <c r="AH511" s="1009"/>
      <c r="AI511" s="1009"/>
      <c r="AJ511" s="1009"/>
      <c r="AK511" s="1009"/>
      <c r="AL511" s="1009"/>
      <c r="AM511" s="1009"/>
      <c r="AN511" s="1009"/>
      <c r="AO511" s="1009"/>
      <c r="AP511" s="1009"/>
      <c r="AQ511" s="1009"/>
      <c r="AR511" s="1009"/>
      <c r="AS511" s="1009"/>
      <c r="AT511" s="1009"/>
      <c r="AU511" s="1009"/>
      <c r="AV511" s="1009"/>
      <c r="AW511" s="1009"/>
      <c r="AX511" s="1009"/>
      <c r="AY511" s="1009"/>
      <c r="AZ511" s="1009"/>
      <c r="BA511" s="1009"/>
      <c r="BB511" s="1009"/>
      <c r="BC511" s="1009"/>
      <c r="BD511" s="1009"/>
      <c r="BE511" s="1009"/>
      <c r="BF511" s="1009"/>
      <c r="BG511" s="1009"/>
      <c r="BH511" s="1009"/>
      <c r="BI511" s="1009"/>
      <c r="BJ511" s="1009"/>
      <c r="BK511" s="1009"/>
      <c r="BL511" s="1009"/>
      <c r="BM511" s="1009"/>
      <c r="BN511" s="1009"/>
      <c r="BO511" s="1009"/>
      <c r="BP511" s="1009"/>
      <c r="BQ511" s="1009"/>
      <c r="BR511" s="1009"/>
      <c r="BS511" s="1009"/>
      <c r="BT511" s="1009"/>
      <c r="BU511" s="1009"/>
      <c r="BV511" s="1009"/>
      <c r="BW511" s="1009"/>
      <c r="BX511" s="1009"/>
      <c r="BY511" s="1009"/>
      <c r="BZ511" s="1009"/>
      <c r="CA511" s="1009"/>
      <c r="CB511" s="1009"/>
      <c r="CC511" s="1009"/>
      <c r="CD511" s="1009"/>
      <c r="CE511" s="1009"/>
      <c r="CF511" s="1009"/>
      <c r="CG511" s="1009"/>
      <c r="CH511" s="1009"/>
      <c r="CI511" s="1009"/>
      <c r="CJ511" s="1009"/>
      <c r="CK511" s="1009"/>
      <c r="CL511" s="1009"/>
    </row>
    <row r="512" spans="1:90" s="959" customFormat="1">
      <c r="A512" s="928"/>
      <c r="D512" s="1025"/>
      <c r="E512" s="1025"/>
      <c r="F512" s="1025"/>
      <c r="G512" s="1025"/>
      <c r="P512" s="1009"/>
      <c r="Q512" s="1009"/>
      <c r="R512" s="1009"/>
      <c r="S512" s="1009"/>
      <c r="T512" s="1009"/>
      <c r="U512" s="1009"/>
      <c r="V512" s="1009"/>
      <c r="W512" s="1009"/>
      <c r="X512" s="1009"/>
      <c r="Y512" s="1009"/>
      <c r="Z512" s="1009"/>
      <c r="AA512" s="1009"/>
      <c r="AB512" s="1009"/>
      <c r="AC512" s="1009"/>
      <c r="AD512" s="1009"/>
      <c r="AE512" s="1009"/>
      <c r="AF512" s="1009"/>
      <c r="AG512" s="1009"/>
      <c r="AH512" s="1009"/>
      <c r="AI512" s="1009"/>
      <c r="AJ512" s="1009"/>
      <c r="AK512" s="1009"/>
      <c r="AL512" s="1009"/>
      <c r="AM512" s="1009"/>
      <c r="AN512" s="1009"/>
      <c r="AO512" s="1009"/>
      <c r="AP512" s="1009"/>
      <c r="AQ512" s="1009"/>
      <c r="AR512" s="1009"/>
      <c r="AS512" s="1009"/>
      <c r="AT512" s="1009"/>
      <c r="AU512" s="1009"/>
      <c r="AV512" s="1009"/>
      <c r="AW512" s="1009"/>
      <c r="AX512" s="1009"/>
      <c r="AY512" s="1009"/>
      <c r="AZ512" s="1009"/>
      <c r="BA512" s="1009"/>
      <c r="BB512" s="1009"/>
      <c r="BC512" s="1009"/>
      <c r="BD512" s="1009"/>
      <c r="BE512" s="1009"/>
      <c r="BF512" s="1009"/>
      <c r="BG512" s="1009"/>
      <c r="BH512" s="1009"/>
      <c r="BI512" s="1009"/>
      <c r="BJ512" s="1009"/>
      <c r="BK512" s="1009"/>
      <c r="BL512" s="1009"/>
      <c r="BM512" s="1009"/>
      <c r="BN512" s="1009"/>
      <c r="BO512" s="1009"/>
      <c r="BP512" s="1009"/>
      <c r="BQ512" s="1009"/>
      <c r="BR512" s="1009"/>
      <c r="BS512" s="1009"/>
      <c r="BT512" s="1009"/>
      <c r="BU512" s="1009"/>
      <c r="BV512" s="1009"/>
      <c r="BW512" s="1009"/>
      <c r="BX512" s="1009"/>
      <c r="BY512" s="1009"/>
      <c r="BZ512" s="1009"/>
      <c r="CA512" s="1009"/>
      <c r="CB512" s="1009"/>
      <c r="CC512" s="1009"/>
      <c r="CD512" s="1009"/>
      <c r="CE512" s="1009"/>
      <c r="CF512" s="1009"/>
      <c r="CG512" s="1009"/>
      <c r="CH512" s="1009"/>
      <c r="CI512" s="1009"/>
      <c r="CJ512" s="1009"/>
      <c r="CK512" s="1009"/>
      <c r="CL512" s="1009"/>
    </row>
    <row r="513" spans="1:90" s="959" customFormat="1">
      <c r="A513" s="928"/>
      <c r="D513" s="1025"/>
      <c r="E513" s="1025"/>
      <c r="F513" s="1025"/>
      <c r="G513" s="1025"/>
      <c r="P513" s="1009"/>
      <c r="Q513" s="1009"/>
      <c r="R513" s="1009"/>
      <c r="S513" s="1009"/>
      <c r="T513" s="1009"/>
      <c r="U513" s="1009"/>
      <c r="V513" s="1009"/>
      <c r="W513" s="1009"/>
      <c r="X513" s="1009"/>
      <c r="Y513" s="1009"/>
      <c r="Z513" s="1009"/>
      <c r="AA513" s="1009"/>
      <c r="AB513" s="1009"/>
      <c r="AC513" s="1009"/>
      <c r="AD513" s="1009"/>
      <c r="AE513" s="1009"/>
      <c r="AF513" s="1009"/>
      <c r="AG513" s="1009"/>
      <c r="AH513" s="1009"/>
      <c r="AI513" s="1009"/>
      <c r="AJ513" s="1009"/>
      <c r="AK513" s="1009"/>
      <c r="AL513" s="1009"/>
      <c r="AM513" s="1009"/>
      <c r="AN513" s="1009"/>
      <c r="AO513" s="1009"/>
      <c r="AP513" s="1009"/>
      <c r="AQ513" s="1009"/>
      <c r="AR513" s="1009"/>
      <c r="AS513" s="1009"/>
      <c r="AT513" s="1009"/>
      <c r="AU513" s="1009"/>
      <c r="AV513" s="1009"/>
      <c r="AW513" s="1009"/>
      <c r="AX513" s="1009"/>
      <c r="AY513" s="1009"/>
      <c r="AZ513" s="1009"/>
      <c r="BA513" s="1009"/>
      <c r="BB513" s="1009"/>
      <c r="BC513" s="1009"/>
      <c r="BD513" s="1009"/>
      <c r="BE513" s="1009"/>
      <c r="BF513" s="1009"/>
      <c r="BG513" s="1009"/>
      <c r="BH513" s="1009"/>
      <c r="BI513" s="1009"/>
      <c r="BJ513" s="1009"/>
      <c r="BK513" s="1009"/>
      <c r="BL513" s="1009"/>
      <c r="BM513" s="1009"/>
      <c r="BN513" s="1009"/>
      <c r="BO513" s="1009"/>
      <c r="BP513" s="1009"/>
      <c r="BQ513" s="1009"/>
      <c r="BR513" s="1009"/>
      <c r="BS513" s="1009"/>
      <c r="BT513" s="1009"/>
      <c r="BU513" s="1009"/>
      <c r="BV513" s="1009"/>
      <c r="BW513" s="1009"/>
      <c r="BX513" s="1009"/>
      <c r="BY513" s="1009"/>
      <c r="BZ513" s="1009"/>
      <c r="CA513" s="1009"/>
      <c r="CB513" s="1009"/>
      <c r="CC513" s="1009"/>
      <c r="CD513" s="1009"/>
      <c r="CE513" s="1009"/>
      <c r="CF513" s="1009"/>
      <c r="CG513" s="1009"/>
      <c r="CH513" s="1009"/>
      <c r="CI513" s="1009"/>
      <c r="CJ513" s="1009"/>
      <c r="CK513" s="1009"/>
      <c r="CL513" s="1009"/>
    </row>
    <row r="514" spans="1:90" s="959" customFormat="1">
      <c r="A514" s="928"/>
      <c r="D514" s="1025"/>
      <c r="E514" s="1025"/>
      <c r="F514" s="1025"/>
      <c r="G514" s="1025"/>
      <c r="P514" s="1009"/>
      <c r="Q514" s="1009"/>
      <c r="R514" s="1009"/>
      <c r="S514" s="1009"/>
      <c r="T514" s="1009"/>
      <c r="U514" s="1009"/>
      <c r="V514" s="1009"/>
      <c r="W514" s="1009"/>
      <c r="X514" s="1009"/>
      <c r="Y514" s="1009"/>
      <c r="Z514" s="1009"/>
      <c r="AA514" s="1009"/>
      <c r="AB514" s="1009"/>
      <c r="AC514" s="1009"/>
      <c r="AD514" s="1009"/>
      <c r="AE514" s="1009"/>
      <c r="AF514" s="1009"/>
      <c r="AG514" s="1009"/>
      <c r="AH514" s="1009"/>
      <c r="AI514" s="1009"/>
      <c r="AJ514" s="1009"/>
      <c r="AK514" s="1009"/>
      <c r="AL514" s="1009"/>
      <c r="AM514" s="1009"/>
      <c r="AN514" s="1009"/>
      <c r="AO514" s="1009"/>
      <c r="AP514" s="1009"/>
      <c r="AQ514" s="1009"/>
      <c r="AR514" s="1009"/>
      <c r="AS514" s="1009"/>
      <c r="AT514" s="1009"/>
      <c r="AU514" s="1009"/>
      <c r="AV514" s="1009"/>
      <c r="AW514" s="1009"/>
      <c r="AX514" s="1009"/>
      <c r="AY514" s="1009"/>
      <c r="AZ514" s="1009"/>
      <c r="BA514" s="1009"/>
      <c r="BB514" s="1009"/>
      <c r="BC514" s="1009"/>
      <c r="BD514" s="1009"/>
      <c r="BE514" s="1009"/>
      <c r="BF514" s="1009"/>
      <c r="BG514" s="1009"/>
      <c r="BH514" s="1009"/>
      <c r="BI514" s="1009"/>
      <c r="BJ514" s="1009"/>
      <c r="BK514" s="1009"/>
      <c r="BL514" s="1009"/>
      <c r="BM514" s="1009"/>
      <c r="BN514" s="1009"/>
      <c r="BO514" s="1009"/>
      <c r="BP514" s="1009"/>
      <c r="BQ514" s="1009"/>
      <c r="BR514" s="1009"/>
      <c r="BS514" s="1009"/>
      <c r="BT514" s="1009"/>
      <c r="BU514" s="1009"/>
      <c r="BV514" s="1009"/>
      <c r="BW514" s="1009"/>
      <c r="BX514" s="1009"/>
      <c r="BY514" s="1009"/>
      <c r="BZ514" s="1009"/>
      <c r="CA514" s="1009"/>
      <c r="CB514" s="1009"/>
      <c r="CC514" s="1009"/>
      <c r="CD514" s="1009"/>
      <c r="CE514" s="1009"/>
      <c r="CF514" s="1009"/>
      <c r="CG514" s="1009"/>
      <c r="CH514" s="1009"/>
      <c r="CI514" s="1009"/>
      <c r="CJ514" s="1009"/>
      <c r="CK514" s="1009"/>
      <c r="CL514" s="1009"/>
    </row>
    <row r="515" spans="1:90" s="959" customFormat="1">
      <c r="A515" s="928"/>
      <c r="D515" s="1025"/>
      <c r="E515" s="1025"/>
      <c r="F515" s="1025"/>
      <c r="G515" s="1025"/>
      <c r="P515" s="1009"/>
      <c r="Q515" s="1009"/>
      <c r="R515" s="1009"/>
      <c r="S515" s="1009"/>
      <c r="T515" s="1009"/>
      <c r="U515" s="1009"/>
      <c r="V515" s="1009"/>
      <c r="W515" s="1009"/>
      <c r="X515" s="1009"/>
      <c r="Y515" s="1009"/>
      <c r="Z515" s="1009"/>
      <c r="AA515" s="1009"/>
      <c r="AB515" s="1009"/>
      <c r="AC515" s="1009"/>
      <c r="AD515" s="1009"/>
      <c r="AE515" s="1009"/>
      <c r="AF515" s="1009"/>
      <c r="AG515" s="1009"/>
      <c r="AH515" s="1009"/>
      <c r="AI515" s="1009"/>
      <c r="AJ515" s="1009"/>
      <c r="AK515" s="1009"/>
      <c r="AL515" s="1009"/>
      <c r="AM515" s="1009"/>
      <c r="AN515" s="1009"/>
      <c r="AO515" s="1009"/>
      <c r="AP515" s="1009"/>
      <c r="AQ515" s="1009"/>
      <c r="AR515" s="1009"/>
      <c r="AS515" s="1009"/>
      <c r="AT515" s="1009"/>
      <c r="AU515" s="1009"/>
      <c r="AV515" s="1009"/>
      <c r="AW515" s="1009"/>
      <c r="AX515" s="1009"/>
      <c r="AY515" s="1009"/>
      <c r="AZ515" s="1009"/>
      <c r="BA515" s="1009"/>
      <c r="BB515" s="1009"/>
      <c r="BC515" s="1009"/>
      <c r="BD515" s="1009"/>
      <c r="BE515" s="1009"/>
      <c r="BF515" s="1009"/>
      <c r="BG515" s="1009"/>
      <c r="BH515" s="1009"/>
      <c r="BI515" s="1009"/>
      <c r="BJ515" s="1009"/>
      <c r="BK515" s="1009"/>
      <c r="BL515" s="1009"/>
      <c r="BM515" s="1009"/>
      <c r="BN515" s="1009"/>
      <c r="BO515" s="1009"/>
      <c r="BP515" s="1009"/>
      <c r="BQ515" s="1009"/>
      <c r="BR515" s="1009"/>
      <c r="BS515" s="1009"/>
      <c r="BT515" s="1009"/>
      <c r="BU515" s="1009"/>
      <c r="BV515" s="1009"/>
      <c r="BW515" s="1009"/>
      <c r="BX515" s="1009"/>
      <c r="BY515" s="1009"/>
      <c r="BZ515" s="1009"/>
      <c r="CA515" s="1009"/>
      <c r="CB515" s="1009"/>
      <c r="CC515" s="1009"/>
      <c r="CD515" s="1009"/>
      <c r="CE515" s="1009"/>
      <c r="CF515" s="1009"/>
      <c r="CG515" s="1009"/>
      <c r="CH515" s="1009"/>
      <c r="CI515" s="1009"/>
      <c r="CJ515" s="1009"/>
      <c r="CK515" s="1009"/>
      <c r="CL515" s="1009"/>
    </row>
    <row r="516" spans="1:90" s="959" customFormat="1">
      <c r="A516" s="928"/>
      <c r="D516" s="1025"/>
      <c r="E516" s="1025"/>
      <c r="F516" s="1025"/>
      <c r="G516" s="1025"/>
      <c r="P516" s="1009"/>
      <c r="Q516" s="1009"/>
      <c r="R516" s="1009"/>
      <c r="S516" s="1009"/>
      <c r="T516" s="1009"/>
      <c r="U516" s="1009"/>
      <c r="V516" s="1009"/>
      <c r="W516" s="1009"/>
      <c r="X516" s="1009"/>
      <c r="Y516" s="1009"/>
      <c r="Z516" s="1009"/>
      <c r="AA516" s="1009"/>
      <c r="AB516" s="1009"/>
      <c r="AC516" s="1009"/>
      <c r="AD516" s="1009"/>
      <c r="AE516" s="1009"/>
      <c r="AF516" s="1009"/>
      <c r="AG516" s="1009"/>
      <c r="AH516" s="1009"/>
      <c r="AI516" s="1009"/>
      <c r="AJ516" s="1009"/>
      <c r="AK516" s="1009"/>
      <c r="AL516" s="1009"/>
      <c r="AM516" s="1009"/>
      <c r="AN516" s="1009"/>
      <c r="AO516" s="1009"/>
      <c r="AP516" s="1009"/>
      <c r="AQ516" s="1009"/>
      <c r="AR516" s="1009"/>
      <c r="AS516" s="1009"/>
      <c r="AT516" s="1009"/>
      <c r="AU516" s="1009"/>
      <c r="AV516" s="1009"/>
      <c r="AW516" s="1009"/>
      <c r="AX516" s="1009"/>
      <c r="AY516" s="1009"/>
      <c r="AZ516" s="1009"/>
      <c r="BA516" s="1009"/>
      <c r="BB516" s="1009"/>
      <c r="BC516" s="1009"/>
      <c r="BD516" s="1009"/>
      <c r="BE516" s="1009"/>
      <c r="BF516" s="1009"/>
      <c r="BG516" s="1009"/>
      <c r="BH516" s="1009"/>
      <c r="BI516" s="1009"/>
      <c r="BJ516" s="1009"/>
      <c r="BK516" s="1009"/>
      <c r="BL516" s="1009"/>
      <c r="BM516" s="1009"/>
      <c r="BN516" s="1009"/>
      <c r="BO516" s="1009"/>
      <c r="BP516" s="1009"/>
      <c r="BQ516" s="1009"/>
      <c r="BR516" s="1009"/>
      <c r="BS516" s="1009"/>
      <c r="BT516" s="1009"/>
      <c r="BU516" s="1009"/>
      <c r="BV516" s="1009"/>
      <c r="BW516" s="1009"/>
      <c r="BX516" s="1009"/>
      <c r="BY516" s="1009"/>
      <c r="BZ516" s="1009"/>
      <c r="CA516" s="1009"/>
      <c r="CB516" s="1009"/>
      <c r="CC516" s="1009"/>
      <c r="CD516" s="1009"/>
      <c r="CE516" s="1009"/>
      <c r="CF516" s="1009"/>
      <c r="CG516" s="1009"/>
      <c r="CH516" s="1009"/>
      <c r="CI516" s="1009"/>
      <c r="CJ516" s="1009"/>
      <c r="CK516" s="1009"/>
      <c r="CL516" s="1009"/>
    </row>
    <row r="517" spans="1:90" s="959" customFormat="1">
      <c r="A517" s="928"/>
      <c r="D517" s="1025"/>
      <c r="E517" s="1025"/>
      <c r="F517" s="1025"/>
      <c r="G517" s="1025"/>
      <c r="P517" s="1009"/>
      <c r="Q517" s="1009"/>
      <c r="R517" s="1009"/>
      <c r="S517" s="1009"/>
      <c r="T517" s="1009"/>
      <c r="U517" s="1009"/>
      <c r="V517" s="1009"/>
      <c r="W517" s="1009"/>
      <c r="X517" s="1009"/>
      <c r="Y517" s="1009"/>
      <c r="Z517" s="1009"/>
      <c r="AA517" s="1009"/>
      <c r="AB517" s="1009"/>
      <c r="AC517" s="1009"/>
      <c r="AD517" s="1009"/>
      <c r="AE517" s="1009"/>
      <c r="AF517" s="1009"/>
      <c r="AG517" s="1009"/>
      <c r="AH517" s="1009"/>
      <c r="AI517" s="1009"/>
      <c r="AJ517" s="1009"/>
      <c r="AK517" s="1009"/>
      <c r="AL517" s="1009"/>
      <c r="AM517" s="1009"/>
      <c r="AN517" s="1009"/>
      <c r="AO517" s="1009"/>
      <c r="AP517" s="1009"/>
      <c r="AQ517" s="1009"/>
      <c r="AR517" s="1009"/>
      <c r="AS517" s="1009"/>
      <c r="AT517" s="1009"/>
      <c r="AU517" s="1009"/>
      <c r="AV517" s="1009"/>
      <c r="AW517" s="1009"/>
      <c r="AX517" s="1009"/>
      <c r="AY517" s="1009"/>
      <c r="AZ517" s="1009"/>
      <c r="BA517" s="1009"/>
      <c r="BB517" s="1009"/>
      <c r="BC517" s="1009"/>
      <c r="BD517" s="1009"/>
      <c r="BE517" s="1009"/>
      <c r="BF517" s="1009"/>
      <c r="BG517" s="1009"/>
      <c r="BH517" s="1009"/>
      <c r="BI517" s="1009"/>
      <c r="BJ517" s="1009"/>
      <c r="BK517" s="1009"/>
      <c r="BL517" s="1009"/>
      <c r="BM517" s="1009"/>
      <c r="BN517" s="1009"/>
      <c r="BO517" s="1009"/>
      <c r="BP517" s="1009"/>
      <c r="BQ517" s="1009"/>
      <c r="BR517" s="1009"/>
      <c r="BS517" s="1009"/>
      <c r="BT517" s="1009"/>
      <c r="BU517" s="1009"/>
      <c r="BV517" s="1009"/>
      <c r="BW517" s="1009"/>
      <c r="BX517" s="1009"/>
      <c r="BY517" s="1009"/>
      <c r="BZ517" s="1009"/>
      <c r="CA517" s="1009"/>
      <c r="CB517" s="1009"/>
      <c r="CC517" s="1009"/>
      <c r="CD517" s="1009"/>
      <c r="CE517" s="1009"/>
      <c r="CF517" s="1009"/>
      <c r="CG517" s="1009"/>
      <c r="CH517" s="1009"/>
      <c r="CI517" s="1009"/>
      <c r="CJ517" s="1009"/>
      <c r="CK517" s="1009"/>
      <c r="CL517" s="1009"/>
    </row>
    <row r="518" spans="1:90" s="959" customFormat="1">
      <c r="A518" s="928"/>
      <c r="D518" s="1025"/>
      <c r="E518" s="1025"/>
      <c r="F518" s="1025"/>
      <c r="G518" s="1025"/>
      <c r="P518" s="1009"/>
      <c r="Q518" s="1009"/>
      <c r="R518" s="1009"/>
      <c r="S518" s="1009"/>
      <c r="T518" s="1009"/>
      <c r="U518" s="1009"/>
      <c r="V518" s="1009"/>
      <c r="W518" s="1009"/>
      <c r="X518" s="1009"/>
      <c r="Y518" s="1009"/>
      <c r="Z518" s="1009"/>
      <c r="AA518" s="1009"/>
      <c r="AB518" s="1009"/>
      <c r="AC518" s="1009"/>
      <c r="AD518" s="1009"/>
      <c r="AE518" s="1009"/>
      <c r="AF518" s="1009"/>
      <c r="AG518" s="1009"/>
      <c r="AH518" s="1009"/>
      <c r="AI518" s="1009"/>
      <c r="AJ518" s="1009"/>
      <c r="AK518" s="1009"/>
      <c r="AL518" s="1009"/>
      <c r="AM518" s="1009"/>
      <c r="AN518" s="1009"/>
      <c r="AO518" s="1009"/>
      <c r="AP518" s="1009"/>
      <c r="AQ518" s="1009"/>
      <c r="AR518" s="1009"/>
      <c r="AS518" s="1009"/>
      <c r="AT518" s="1009"/>
      <c r="AU518" s="1009"/>
      <c r="AV518" s="1009"/>
      <c r="AW518" s="1009"/>
      <c r="AX518" s="1009"/>
      <c r="AY518" s="1009"/>
      <c r="AZ518" s="1009"/>
      <c r="BA518" s="1009"/>
      <c r="BB518" s="1009"/>
      <c r="BC518" s="1009"/>
      <c r="BD518" s="1009"/>
      <c r="BE518" s="1009"/>
      <c r="BF518" s="1009"/>
      <c r="BG518" s="1009"/>
      <c r="BH518" s="1009"/>
      <c r="BI518" s="1009"/>
      <c r="BJ518" s="1009"/>
      <c r="BK518" s="1009"/>
      <c r="BL518" s="1009"/>
      <c r="BM518" s="1009"/>
      <c r="BN518" s="1009"/>
      <c r="BO518" s="1009"/>
      <c r="BP518" s="1009"/>
      <c r="BQ518" s="1009"/>
      <c r="BR518" s="1009"/>
      <c r="BS518" s="1009"/>
      <c r="BT518" s="1009"/>
      <c r="BU518" s="1009"/>
      <c r="BV518" s="1009"/>
      <c r="BW518" s="1009"/>
      <c r="BX518" s="1009"/>
      <c r="BY518" s="1009"/>
      <c r="BZ518" s="1009"/>
      <c r="CA518" s="1009"/>
      <c r="CB518" s="1009"/>
      <c r="CC518" s="1009"/>
      <c r="CD518" s="1009"/>
      <c r="CE518" s="1009"/>
      <c r="CF518" s="1009"/>
      <c r="CG518" s="1009"/>
      <c r="CH518" s="1009"/>
      <c r="CI518" s="1009"/>
      <c r="CJ518" s="1009"/>
      <c r="CK518" s="1009"/>
      <c r="CL518" s="1009"/>
    </row>
    <row r="519" spans="1:90" s="959" customFormat="1">
      <c r="A519" s="928"/>
      <c r="D519" s="1025"/>
      <c r="E519" s="1025"/>
      <c r="F519" s="1025"/>
      <c r="G519" s="1025"/>
      <c r="P519" s="1009"/>
      <c r="Q519" s="1009"/>
      <c r="R519" s="1009"/>
      <c r="S519" s="1009"/>
      <c r="T519" s="1009"/>
      <c r="U519" s="1009"/>
      <c r="V519" s="1009"/>
      <c r="W519" s="1009"/>
      <c r="X519" s="1009"/>
      <c r="Y519" s="1009"/>
      <c r="Z519" s="1009"/>
      <c r="AA519" s="1009"/>
      <c r="AB519" s="1009"/>
      <c r="AC519" s="1009"/>
      <c r="AD519" s="1009"/>
      <c r="AE519" s="1009"/>
      <c r="AF519" s="1009"/>
      <c r="AG519" s="1009"/>
      <c r="AH519" s="1009"/>
      <c r="AI519" s="1009"/>
      <c r="AJ519" s="1009"/>
      <c r="AK519" s="1009"/>
      <c r="AL519" s="1009"/>
      <c r="AM519" s="1009"/>
      <c r="AN519" s="1009"/>
      <c r="AO519" s="1009"/>
      <c r="AP519" s="1009"/>
      <c r="AQ519" s="1009"/>
      <c r="AR519" s="1009"/>
      <c r="AS519" s="1009"/>
      <c r="AT519" s="1009"/>
      <c r="AU519" s="1009"/>
      <c r="AV519" s="1009"/>
      <c r="AW519" s="1009"/>
      <c r="AX519" s="1009"/>
      <c r="AY519" s="1009"/>
      <c r="AZ519" s="1009"/>
      <c r="BA519" s="1009"/>
      <c r="BB519" s="1009"/>
      <c r="BC519" s="1009"/>
      <c r="BD519" s="1009"/>
      <c r="BE519" s="1009"/>
      <c r="BF519" s="1009"/>
      <c r="BG519" s="1009"/>
      <c r="BH519" s="1009"/>
      <c r="BI519" s="1009"/>
      <c r="BJ519" s="1009"/>
      <c r="BK519" s="1009"/>
      <c r="BL519" s="1009"/>
      <c r="BM519" s="1009"/>
      <c r="BN519" s="1009"/>
      <c r="BO519" s="1009"/>
      <c r="BP519" s="1009"/>
      <c r="BQ519" s="1009"/>
      <c r="BR519" s="1009"/>
      <c r="BS519" s="1009"/>
      <c r="BT519" s="1009"/>
      <c r="BU519" s="1009"/>
      <c r="BV519" s="1009"/>
      <c r="BW519" s="1009"/>
      <c r="BX519" s="1009"/>
      <c r="BY519" s="1009"/>
      <c r="BZ519" s="1009"/>
      <c r="CA519" s="1009"/>
      <c r="CB519" s="1009"/>
      <c r="CC519" s="1009"/>
      <c r="CD519" s="1009"/>
      <c r="CE519" s="1009"/>
      <c r="CF519" s="1009"/>
      <c r="CG519" s="1009"/>
      <c r="CH519" s="1009"/>
      <c r="CI519" s="1009"/>
      <c r="CJ519" s="1009"/>
      <c r="CK519" s="1009"/>
      <c r="CL519" s="1009"/>
    </row>
    <row r="520" spans="1:90" s="959" customFormat="1">
      <c r="A520" s="928"/>
      <c r="D520" s="1025"/>
      <c r="E520" s="1025"/>
      <c r="F520" s="1025"/>
      <c r="G520" s="1025"/>
      <c r="P520" s="1009"/>
      <c r="Q520" s="1009"/>
      <c r="R520" s="1009"/>
      <c r="S520" s="1009"/>
      <c r="T520" s="1009"/>
      <c r="U520" s="1009"/>
      <c r="V520" s="1009"/>
      <c r="W520" s="1009"/>
      <c r="X520" s="1009"/>
      <c r="Y520" s="1009"/>
      <c r="Z520" s="1009"/>
      <c r="AA520" s="1009"/>
      <c r="AB520" s="1009"/>
      <c r="AC520" s="1009"/>
      <c r="AD520" s="1009"/>
      <c r="AE520" s="1009"/>
      <c r="AF520" s="1009"/>
      <c r="AG520" s="1009"/>
      <c r="AH520" s="1009"/>
      <c r="AI520" s="1009"/>
      <c r="AJ520" s="1009"/>
      <c r="AK520" s="1009"/>
      <c r="AL520" s="1009"/>
      <c r="AM520" s="1009"/>
      <c r="AN520" s="1009"/>
      <c r="AO520" s="1009"/>
      <c r="AP520" s="1009"/>
      <c r="AQ520" s="1009"/>
      <c r="AR520" s="1009"/>
      <c r="AS520" s="1009"/>
      <c r="AT520" s="1009"/>
      <c r="AU520" s="1009"/>
      <c r="AV520" s="1009"/>
      <c r="AW520" s="1009"/>
      <c r="AX520" s="1009"/>
      <c r="AY520" s="1009"/>
      <c r="AZ520" s="1009"/>
      <c r="BA520" s="1009"/>
      <c r="BB520" s="1009"/>
      <c r="BC520" s="1009"/>
      <c r="BD520" s="1009"/>
      <c r="BE520" s="1009"/>
      <c r="BF520" s="1009"/>
      <c r="BG520" s="1009"/>
      <c r="BH520" s="1009"/>
      <c r="BI520" s="1009"/>
      <c r="BJ520" s="1009"/>
      <c r="BK520" s="1009"/>
      <c r="BL520" s="1009"/>
      <c r="BM520" s="1009"/>
      <c r="BN520" s="1009"/>
      <c r="BO520" s="1009"/>
      <c r="BP520" s="1009"/>
      <c r="BQ520" s="1009"/>
      <c r="BR520" s="1009"/>
      <c r="BS520" s="1009"/>
      <c r="BT520" s="1009"/>
      <c r="BU520" s="1009"/>
      <c r="BV520" s="1009"/>
      <c r="BW520" s="1009"/>
      <c r="BX520" s="1009"/>
      <c r="BY520" s="1009"/>
      <c r="BZ520" s="1009"/>
      <c r="CA520" s="1009"/>
      <c r="CB520" s="1009"/>
      <c r="CC520" s="1009"/>
      <c r="CD520" s="1009"/>
      <c r="CE520" s="1009"/>
      <c r="CF520" s="1009"/>
      <c r="CG520" s="1009"/>
      <c r="CH520" s="1009"/>
      <c r="CI520" s="1009"/>
      <c r="CJ520" s="1009"/>
      <c r="CK520" s="1009"/>
      <c r="CL520" s="1009"/>
    </row>
    <row r="521" spans="1:90" s="959" customFormat="1">
      <c r="A521" s="928"/>
      <c r="D521" s="1025"/>
      <c r="E521" s="1025"/>
      <c r="F521" s="1025"/>
      <c r="G521" s="1025"/>
      <c r="P521" s="1009"/>
      <c r="Q521" s="1009"/>
      <c r="R521" s="1009"/>
      <c r="S521" s="1009"/>
      <c r="T521" s="1009"/>
      <c r="U521" s="1009"/>
      <c r="V521" s="1009"/>
      <c r="W521" s="1009"/>
      <c r="X521" s="1009"/>
      <c r="Y521" s="1009"/>
      <c r="Z521" s="1009"/>
      <c r="AA521" s="1009"/>
      <c r="AB521" s="1009"/>
      <c r="AC521" s="1009"/>
      <c r="AD521" s="1009"/>
      <c r="AE521" s="1009"/>
      <c r="AF521" s="1009"/>
      <c r="AG521" s="1009"/>
      <c r="AH521" s="1009"/>
      <c r="AI521" s="1009"/>
      <c r="AJ521" s="1009"/>
      <c r="AK521" s="1009"/>
      <c r="AL521" s="1009"/>
      <c r="AM521" s="1009"/>
      <c r="AN521" s="1009"/>
      <c r="AO521" s="1009"/>
      <c r="AP521" s="1009"/>
      <c r="AQ521" s="1009"/>
      <c r="AR521" s="1009"/>
      <c r="AS521" s="1009"/>
      <c r="AT521" s="1009"/>
      <c r="AU521" s="1009"/>
      <c r="AV521" s="1009"/>
      <c r="AW521" s="1009"/>
      <c r="AX521" s="1009"/>
      <c r="AY521" s="1009"/>
      <c r="AZ521" s="1009"/>
      <c r="BA521" s="1009"/>
      <c r="BB521" s="1009"/>
      <c r="BC521" s="1009"/>
      <c r="BD521" s="1009"/>
      <c r="BE521" s="1009"/>
      <c r="BF521" s="1009"/>
      <c r="BG521" s="1009"/>
      <c r="BH521" s="1009"/>
      <c r="BI521" s="1009"/>
      <c r="BJ521" s="1009"/>
      <c r="BK521" s="1009"/>
      <c r="BL521" s="1009"/>
      <c r="BM521" s="1009"/>
      <c r="BN521" s="1009"/>
      <c r="BO521" s="1009"/>
      <c r="BP521" s="1009"/>
      <c r="BQ521" s="1009"/>
      <c r="BR521" s="1009"/>
      <c r="BS521" s="1009"/>
      <c r="BT521" s="1009"/>
      <c r="BU521" s="1009"/>
      <c r="BV521" s="1009"/>
      <c r="BW521" s="1009"/>
      <c r="BX521" s="1009"/>
      <c r="BY521" s="1009"/>
      <c r="BZ521" s="1009"/>
      <c r="CA521" s="1009"/>
      <c r="CB521" s="1009"/>
      <c r="CC521" s="1009"/>
      <c r="CD521" s="1009"/>
      <c r="CE521" s="1009"/>
      <c r="CF521" s="1009"/>
      <c r="CG521" s="1009"/>
      <c r="CH521" s="1009"/>
      <c r="CI521" s="1009"/>
      <c r="CJ521" s="1009"/>
      <c r="CK521" s="1009"/>
      <c r="CL521" s="1009"/>
    </row>
    <row r="522" spans="1:90" s="959" customFormat="1">
      <c r="A522" s="928"/>
      <c r="D522" s="1025"/>
      <c r="E522" s="1025"/>
      <c r="F522" s="1025"/>
      <c r="G522" s="1025"/>
      <c r="P522" s="1009"/>
      <c r="Q522" s="1009"/>
      <c r="R522" s="1009"/>
      <c r="S522" s="1009"/>
      <c r="T522" s="1009"/>
      <c r="U522" s="1009"/>
      <c r="V522" s="1009"/>
      <c r="W522" s="1009"/>
      <c r="X522" s="1009"/>
      <c r="Y522" s="1009"/>
      <c r="Z522" s="1009"/>
      <c r="AA522" s="1009"/>
      <c r="AB522" s="1009"/>
      <c r="AC522" s="1009"/>
      <c r="AD522" s="1009"/>
      <c r="AE522" s="1009"/>
      <c r="AF522" s="1009"/>
      <c r="AG522" s="1009"/>
      <c r="AH522" s="1009"/>
      <c r="AI522" s="1009"/>
      <c r="AJ522" s="1009"/>
      <c r="AK522" s="1009"/>
      <c r="AL522" s="1009"/>
      <c r="AM522" s="1009"/>
      <c r="AN522" s="1009"/>
      <c r="AO522" s="1009"/>
      <c r="AP522" s="1009"/>
      <c r="AQ522" s="1009"/>
      <c r="AR522" s="1009"/>
      <c r="AS522" s="1009"/>
      <c r="AT522" s="1009"/>
      <c r="AU522" s="1009"/>
      <c r="AV522" s="1009"/>
      <c r="AW522" s="1009"/>
      <c r="AX522" s="1009"/>
      <c r="AY522" s="1009"/>
      <c r="AZ522" s="1009"/>
      <c r="BA522" s="1009"/>
      <c r="BB522" s="1009"/>
      <c r="BC522" s="1009"/>
      <c r="BD522" s="1009"/>
      <c r="BE522" s="1009"/>
      <c r="BF522" s="1009"/>
      <c r="BG522" s="1009"/>
      <c r="BH522" s="1009"/>
      <c r="BI522" s="1009"/>
      <c r="BJ522" s="1009"/>
      <c r="BK522" s="1009"/>
      <c r="BL522" s="1009"/>
      <c r="BM522" s="1009"/>
      <c r="BN522" s="1009"/>
      <c r="BO522" s="1009"/>
      <c r="BP522" s="1009"/>
      <c r="BQ522" s="1009"/>
      <c r="BR522" s="1009"/>
      <c r="BS522" s="1009"/>
      <c r="BT522" s="1009"/>
      <c r="BU522" s="1009"/>
      <c r="BV522" s="1009"/>
      <c r="BW522" s="1009"/>
      <c r="BX522" s="1009"/>
      <c r="BY522" s="1009"/>
      <c r="BZ522" s="1009"/>
      <c r="CA522" s="1009"/>
      <c r="CB522" s="1009"/>
      <c r="CC522" s="1009"/>
      <c r="CD522" s="1009"/>
      <c r="CE522" s="1009"/>
      <c r="CF522" s="1009"/>
      <c r="CG522" s="1009"/>
      <c r="CH522" s="1009"/>
      <c r="CI522" s="1009"/>
      <c r="CJ522" s="1009"/>
      <c r="CK522" s="1009"/>
      <c r="CL522" s="1009"/>
    </row>
    <row r="523" spans="1:90" s="959" customFormat="1">
      <c r="A523" s="928"/>
      <c r="D523" s="1025"/>
      <c r="E523" s="1025"/>
      <c r="F523" s="1025"/>
      <c r="G523" s="1025"/>
      <c r="P523" s="1009"/>
      <c r="Q523" s="1009"/>
      <c r="R523" s="1009"/>
      <c r="S523" s="1009"/>
      <c r="T523" s="1009"/>
      <c r="U523" s="1009"/>
      <c r="V523" s="1009"/>
      <c r="W523" s="1009"/>
      <c r="X523" s="1009"/>
      <c r="Y523" s="1009"/>
      <c r="Z523" s="1009"/>
      <c r="AA523" s="1009"/>
      <c r="AB523" s="1009"/>
      <c r="AC523" s="1009"/>
      <c r="AD523" s="1009"/>
      <c r="AE523" s="1009"/>
      <c r="AF523" s="1009"/>
      <c r="AG523" s="1009"/>
      <c r="AH523" s="1009"/>
      <c r="AI523" s="1009"/>
      <c r="AJ523" s="1009"/>
      <c r="AK523" s="1009"/>
      <c r="AL523" s="1009"/>
      <c r="AM523" s="1009"/>
      <c r="AN523" s="1009"/>
      <c r="AO523" s="1009"/>
      <c r="AP523" s="1009"/>
      <c r="AQ523" s="1009"/>
      <c r="AR523" s="1009"/>
      <c r="AS523" s="1009"/>
      <c r="AT523" s="1009"/>
      <c r="AU523" s="1009"/>
      <c r="AV523" s="1009"/>
      <c r="AW523" s="1009"/>
      <c r="AX523" s="1009"/>
      <c r="AY523" s="1009"/>
      <c r="AZ523" s="1009"/>
      <c r="BA523" s="1009"/>
      <c r="BB523" s="1009"/>
      <c r="BC523" s="1009"/>
      <c r="BD523" s="1009"/>
      <c r="BE523" s="1009"/>
      <c r="BF523" s="1009"/>
      <c r="BG523" s="1009"/>
      <c r="BH523" s="1009"/>
      <c r="BI523" s="1009"/>
      <c r="BJ523" s="1009"/>
      <c r="BK523" s="1009"/>
      <c r="BL523" s="1009"/>
      <c r="BM523" s="1009"/>
      <c r="BN523" s="1009"/>
      <c r="BO523" s="1009"/>
      <c r="BP523" s="1009"/>
      <c r="BQ523" s="1009"/>
      <c r="BR523" s="1009"/>
      <c r="BS523" s="1009"/>
      <c r="BT523" s="1009"/>
      <c r="BU523" s="1009"/>
      <c r="BV523" s="1009"/>
      <c r="BW523" s="1009"/>
      <c r="BX523" s="1009"/>
      <c r="BY523" s="1009"/>
      <c r="BZ523" s="1009"/>
      <c r="CA523" s="1009"/>
      <c r="CB523" s="1009"/>
      <c r="CC523" s="1009"/>
      <c r="CD523" s="1009"/>
      <c r="CE523" s="1009"/>
      <c r="CF523" s="1009"/>
      <c r="CG523" s="1009"/>
      <c r="CH523" s="1009"/>
      <c r="CI523" s="1009"/>
      <c r="CJ523" s="1009"/>
      <c r="CK523" s="1009"/>
      <c r="CL523" s="1009"/>
    </row>
    <row r="524" spans="1:90" s="959" customFormat="1">
      <c r="A524" s="928"/>
      <c r="D524" s="1025"/>
      <c r="E524" s="1025"/>
      <c r="F524" s="1025"/>
      <c r="G524" s="1025"/>
      <c r="P524" s="1009"/>
      <c r="Q524" s="1009"/>
      <c r="R524" s="1009"/>
      <c r="S524" s="1009"/>
      <c r="T524" s="1009"/>
      <c r="U524" s="1009"/>
      <c r="V524" s="1009"/>
      <c r="W524" s="1009"/>
      <c r="X524" s="1009"/>
      <c r="Y524" s="1009"/>
      <c r="Z524" s="1009"/>
      <c r="AA524" s="1009"/>
      <c r="AB524" s="1009"/>
      <c r="AC524" s="1009"/>
      <c r="AD524" s="1009"/>
      <c r="AE524" s="1009"/>
      <c r="AF524" s="1009"/>
      <c r="AG524" s="1009"/>
      <c r="AH524" s="1009"/>
      <c r="AI524" s="1009"/>
      <c r="AJ524" s="1009"/>
      <c r="AK524" s="1009"/>
      <c r="AL524" s="1009"/>
      <c r="AM524" s="1009"/>
      <c r="AN524" s="1009"/>
      <c r="AO524" s="1009"/>
      <c r="AP524" s="1009"/>
      <c r="AQ524" s="1009"/>
      <c r="AR524" s="1009"/>
      <c r="AS524" s="1009"/>
      <c r="AT524" s="1009"/>
      <c r="AU524" s="1009"/>
      <c r="AV524" s="1009"/>
      <c r="AW524" s="1009"/>
      <c r="AX524" s="1009"/>
      <c r="AY524" s="1009"/>
      <c r="AZ524" s="1009"/>
      <c r="BA524" s="1009"/>
      <c r="BB524" s="1009"/>
      <c r="BC524" s="1009"/>
      <c r="BD524" s="1009"/>
      <c r="BE524" s="1009"/>
      <c r="BF524" s="1009"/>
      <c r="BG524" s="1009"/>
      <c r="BH524" s="1009"/>
      <c r="BI524" s="1009"/>
      <c r="BJ524" s="1009"/>
      <c r="BK524" s="1009"/>
      <c r="BL524" s="1009"/>
      <c r="BM524" s="1009"/>
      <c r="BN524" s="1009"/>
      <c r="BO524" s="1009"/>
      <c r="BP524" s="1009"/>
      <c r="BQ524" s="1009"/>
      <c r="BR524" s="1009"/>
      <c r="BS524" s="1009"/>
      <c r="BT524" s="1009"/>
      <c r="BU524" s="1009"/>
      <c r="BV524" s="1009"/>
      <c r="BW524" s="1009"/>
      <c r="BX524" s="1009"/>
      <c r="BY524" s="1009"/>
      <c r="BZ524" s="1009"/>
      <c r="CA524" s="1009"/>
      <c r="CB524" s="1009"/>
      <c r="CC524" s="1009"/>
      <c r="CD524" s="1009"/>
      <c r="CE524" s="1009"/>
      <c r="CF524" s="1009"/>
      <c r="CG524" s="1009"/>
      <c r="CH524" s="1009"/>
      <c r="CI524" s="1009"/>
      <c r="CJ524" s="1009"/>
      <c r="CK524" s="1009"/>
      <c r="CL524" s="1009"/>
    </row>
    <row r="525" spans="1:90" s="959" customFormat="1">
      <c r="A525" s="928"/>
      <c r="D525" s="1025"/>
      <c r="E525" s="1025"/>
      <c r="F525" s="1025"/>
      <c r="G525" s="1025"/>
      <c r="P525" s="1009"/>
      <c r="Q525" s="1009"/>
      <c r="R525" s="1009"/>
      <c r="S525" s="1009"/>
      <c r="T525" s="1009"/>
      <c r="U525" s="1009"/>
      <c r="V525" s="1009"/>
      <c r="W525" s="1009"/>
      <c r="X525" s="1009"/>
      <c r="Y525" s="1009"/>
      <c r="Z525" s="1009"/>
      <c r="AA525" s="1009"/>
      <c r="AB525" s="1009"/>
      <c r="AC525" s="1009"/>
      <c r="AD525" s="1009"/>
      <c r="AE525" s="1009"/>
      <c r="AF525" s="1009"/>
      <c r="AG525" s="1009"/>
      <c r="AH525" s="1009"/>
      <c r="AI525" s="1009"/>
      <c r="AJ525" s="1009"/>
      <c r="AK525" s="1009"/>
      <c r="AL525" s="1009"/>
      <c r="AM525" s="1009"/>
      <c r="AN525" s="1009"/>
      <c r="AO525" s="1009"/>
      <c r="AP525" s="1009"/>
      <c r="AQ525" s="1009"/>
      <c r="AR525" s="1009"/>
      <c r="AS525" s="1009"/>
      <c r="AT525" s="1009"/>
      <c r="AU525" s="1009"/>
      <c r="AV525" s="1009"/>
      <c r="AW525" s="1009"/>
      <c r="AX525" s="1009"/>
      <c r="AY525" s="1009"/>
      <c r="AZ525" s="1009"/>
      <c r="BA525" s="1009"/>
      <c r="BB525" s="1009"/>
      <c r="BC525" s="1009"/>
      <c r="BD525" s="1009"/>
      <c r="BE525" s="1009"/>
      <c r="BF525" s="1009"/>
      <c r="BG525" s="1009"/>
      <c r="BH525" s="1009"/>
      <c r="BI525" s="1009"/>
      <c r="BJ525" s="1009"/>
      <c r="BK525" s="1009"/>
      <c r="BL525" s="1009"/>
      <c r="BM525" s="1009"/>
      <c r="BN525" s="1009"/>
      <c r="BO525" s="1009"/>
      <c r="BP525" s="1009"/>
      <c r="BQ525" s="1009"/>
      <c r="BR525" s="1009"/>
      <c r="BS525" s="1009"/>
      <c r="BT525" s="1009"/>
      <c r="BU525" s="1009"/>
      <c r="BV525" s="1009"/>
      <c r="BW525" s="1009"/>
      <c r="BX525" s="1009"/>
      <c r="BY525" s="1009"/>
      <c r="BZ525" s="1009"/>
      <c r="CA525" s="1009"/>
      <c r="CB525" s="1009"/>
      <c r="CC525" s="1009"/>
      <c r="CD525" s="1009"/>
      <c r="CE525" s="1009"/>
      <c r="CF525" s="1009"/>
      <c r="CG525" s="1009"/>
      <c r="CH525" s="1009"/>
      <c r="CI525" s="1009"/>
      <c r="CJ525" s="1009"/>
      <c r="CK525" s="1009"/>
      <c r="CL525" s="1009"/>
    </row>
    <row r="526" spans="1:90" s="959" customFormat="1">
      <c r="A526" s="928"/>
      <c r="D526" s="1025"/>
      <c r="E526" s="1025"/>
      <c r="F526" s="1025"/>
      <c r="G526" s="1025"/>
      <c r="P526" s="1009"/>
      <c r="Q526" s="1009"/>
      <c r="R526" s="1009"/>
      <c r="S526" s="1009"/>
      <c r="T526" s="1009"/>
      <c r="U526" s="1009"/>
      <c r="V526" s="1009"/>
      <c r="W526" s="1009"/>
      <c r="X526" s="1009"/>
      <c r="Y526" s="1009"/>
      <c r="Z526" s="1009"/>
      <c r="AA526" s="1009"/>
      <c r="AB526" s="1009"/>
      <c r="AC526" s="1009"/>
      <c r="AD526" s="1009"/>
      <c r="AE526" s="1009"/>
      <c r="AF526" s="1009"/>
      <c r="AG526" s="1009"/>
      <c r="AH526" s="1009"/>
      <c r="AI526" s="1009"/>
      <c r="AJ526" s="1009"/>
      <c r="AK526" s="1009"/>
      <c r="AL526" s="1009"/>
      <c r="AM526" s="1009"/>
      <c r="AN526" s="1009"/>
      <c r="AO526" s="1009"/>
      <c r="AP526" s="1009"/>
      <c r="AQ526" s="1009"/>
      <c r="AR526" s="1009"/>
      <c r="AS526" s="1009"/>
      <c r="AT526" s="1009"/>
      <c r="AU526" s="1009"/>
      <c r="AV526" s="1009"/>
      <c r="AW526" s="1009"/>
      <c r="AX526" s="1009"/>
      <c r="AY526" s="1009"/>
      <c r="AZ526" s="1009"/>
      <c r="BA526" s="1009"/>
      <c r="BB526" s="1009"/>
      <c r="BC526" s="1009"/>
      <c r="BD526" s="1009"/>
      <c r="BE526" s="1009"/>
      <c r="BF526" s="1009"/>
      <c r="BG526" s="1009"/>
      <c r="BH526" s="1009"/>
      <c r="BI526" s="1009"/>
      <c r="BJ526" s="1009"/>
      <c r="BK526" s="1009"/>
      <c r="BL526" s="1009"/>
      <c r="BM526" s="1009"/>
      <c r="BN526" s="1009"/>
      <c r="BO526" s="1009"/>
      <c r="BP526" s="1009"/>
      <c r="BQ526" s="1009"/>
      <c r="BR526" s="1009"/>
      <c r="BS526" s="1009"/>
      <c r="BT526" s="1009"/>
      <c r="BU526" s="1009"/>
      <c r="BV526" s="1009"/>
      <c r="BW526" s="1009"/>
      <c r="BX526" s="1009"/>
      <c r="BY526" s="1009"/>
      <c r="BZ526" s="1009"/>
      <c r="CA526" s="1009"/>
      <c r="CB526" s="1009"/>
      <c r="CC526" s="1009"/>
      <c r="CD526" s="1009"/>
      <c r="CE526" s="1009"/>
      <c r="CF526" s="1009"/>
      <c r="CG526" s="1009"/>
      <c r="CH526" s="1009"/>
      <c r="CI526" s="1009"/>
      <c r="CJ526" s="1009"/>
      <c r="CK526" s="1009"/>
      <c r="CL526" s="1009"/>
    </row>
    <row r="527" spans="1:90" s="959" customFormat="1">
      <c r="A527" s="928"/>
      <c r="D527" s="1025"/>
      <c r="E527" s="1025"/>
      <c r="F527" s="1025"/>
      <c r="G527" s="1025"/>
      <c r="P527" s="1009"/>
      <c r="Q527" s="1009"/>
      <c r="R527" s="1009"/>
      <c r="S527" s="1009"/>
      <c r="T527" s="1009"/>
      <c r="U527" s="1009"/>
      <c r="V527" s="1009"/>
      <c r="W527" s="1009"/>
      <c r="X527" s="1009"/>
      <c r="Y527" s="1009"/>
      <c r="Z527" s="1009"/>
      <c r="AA527" s="1009"/>
      <c r="AB527" s="1009"/>
      <c r="AC527" s="1009"/>
      <c r="AD527" s="1009"/>
      <c r="AE527" s="1009"/>
      <c r="AF527" s="1009"/>
      <c r="AG527" s="1009"/>
      <c r="AH527" s="1009"/>
      <c r="AI527" s="1009"/>
      <c r="AJ527" s="1009"/>
      <c r="AK527" s="1009"/>
      <c r="AL527" s="1009"/>
      <c r="AM527" s="1009"/>
      <c r="AN527" s="1009"/>
      <c r="AO527" s="1009"/>
      <c r="AP527" s="1009"/>
      <c r="AQ527" s="1009"/>
      <c r="AR527" s="1009"/>
      <c r="AS527" s="1009"/>
      <c r="AT527" s="1009"/>
      <c r="AU527" s="1009"/>
      <c r="AV527" s="1009"/>
      <c r="AW527" s="1009"/>
      <c r="AX527" s="1009"/>
      <c r="AY527" s="1009"/>
      <c r="AZ527" s="1009"/>
      <c r="BA527" s="1009"/>
      <c r="BB527" s="1009"/>
      <c r="BC527" s="1009"/>
      <c r="BD527" s="1009"/>
      <c r="BE527" s="1009"/>
      <c r="BF527" s="1009"/>
      <c r="BG527" s="1009"/>
      <c r="BH527" s="1009"/>
      <c r="BI527" s="1009"/>
      <c r="BJ527" s="1009"/>
      <c r="BK527" s="1009"/>
      <c r="BL527" s="1009"/>
      <c r="BM527" s="1009"/>
      <c r="BN527" s="1009"/>
      <c r="BO527" s="1009"/>
      <c r="BP527" s="1009"/>
      <c r="BQ527" s="1009"/>
      <c r="BR527" s="1009"/>
      <c r="BS527" s="1009"/>
      <c r="BT527" s="1009"/>
      <c r="BU527" s="1009"/>
      <c r="BV527" s="1009"/>
      <c r="BW527" s="1009"/>
      <c r="BX527" s="1009"/>
      <c r="BY527" s="1009"/>
      <c r="BZ527" s="1009"/>
      <c r="CA527" s="1009"/>
      <c r="CB527" s="1009"/>
      <c r="CC527" s="1009"/>
      <c r="CD527" s="1009"/>
      <c r="CE527" s="1009"/>
      <c r="CF527" s="1009"/>
      <c r="CG527" s="1009"/>
      <c r="CH527" s="1009"/>
      <c r="CI527" s="1009"/>
      <c r="CJ527" s="1009"/>
      <c r="CK527" s="1009"/>
      <c r="CL527" s="1009"/>
    </row>
    <row r="528" spans="1:90" s="959" customFormat="1">
      <c r="A528" s="928"/>
      <c r="D528" s="1025"/>
      <c r="E528" s="1025"/>
      <c r="F528" s="1025"/>
      <c r="G528" s="1025"/>
      <c r="P528" s="1009"/>
      <c r="Q528" s="1009"/>
      <c r="R528" s="1009"/>
      <c r="S528" s="1009"/>
      <c r="T528" s="1009"/>
      <c r="U528" s="1009"/>
      <c r="V528" s="1009"/>
      <c r="W528" s="1009"/>
      <c r="X528" s="1009"/>
      <c r="Y528" s="1009"/>
      <c r="Z528" s="1009"/>
      <c r="AA528" s="1009"/>
      <c r="AB528" s="1009"/>
      <c r="AC528" s="1009"/>
      <c r="AD528" s="1009"/>
      <c r="AE528" s="1009"/>
      <c r="AF528" s="1009"/>
      <c r="AG528" s="1009"/>
      <c r="AH528" s="1009"/>
      <c r="AI528" s="1009"/>
      <c r="AJ528" s="1009"/>
      <c r="AK528" s="1009"/>
      <c r="AL528" s="1009"/>
      <c r="AM528" s="1009"/>
      <c r="AN528" s="1009"/>
      <c r="AO528" s="1009"/>
      <c r="AP528" s="1009"/>
      <c r="AQ528" s="1009"/>
      <c r="AR528" s="1009"/>
      <c r="AS528" s="1009"/>
      <c r="AT528" s="1009"/>
      <c r="AU528" s="1009"/>
      <c r="AV528" s="1009"/>
      <c r="AW528" s="1009"/>
      <c r="AX528" s="1009"/>
      <c r="AY528" s="1009"/>
      <c r="AZ528" s="1009"/>
      <c r="BA528" s="1009"/>
      <c r="BB528" s="1009"/>
      <c r="BC528" s="1009"/>
      <c r="BD528" s="1009"/>
      <c r="BE528" s="1009"/>
      <c r="BF528" s="1009"/>
      <c r="BG528" s="1009"/>
      <c r="BH528" s="1009"/>
      <c r="BI528" s="1009"/>
      <c r="BJ528" s="1009"/>
      <c r="BK528" s="1009"/>
      <c r="BL528" s="1009"/>
      <c r="BM528" s="1009"/>
      <c r="BN528" s="1009"/>
      <c r="BO528" s="1009"/>
      <c r="BP528" s="1009"/>
      <c r="BQ528" s="1009"/>
      <c r="BR528" s="1009"/>
      <c r="BS528" s="1009"/>
      <c r="BT528" s="1009"/>
      <c r="BU528" s="1009"/>
      <c r="BV528" s="1009"/>
      <c r="BW528" s="1009"/>
      <c r="BX528" s="1009"/>
      <c r="BY528" s="1009"/>
      <c r="BZ528" s="1009"/>
      <c r="CA528" s="1009"/>
      <c r="CB528" s="1009"/>
      <c r="CC528" s="1009"/>
      <c r="CD528" s="1009"/>
      <c r="CE528" s="1009"/>
      <c r="CF528" s="1009"/>
      <c r="CG528" s="1009"/>
      <c r="CH528" s="1009"/>
      <c r="CI528" s="1009"/>
      <c r="CJ528" s="1009"/>
      <c r="CK528" s="1009"/>
      <c r="CL528" s="1009"/>
    </row>
    <row r="529" spans="1:90" s="959" customFormat="1">
      <c r="A529" s="928"/>
      <c r="D529" s="1025"/>
      <c r="E529" s="1025"/>
      <c r="F529" s="1025"/>
      <c r="G529" s="1025"/>
      <c r="P529" s="1009"/>
      <c r="Q529" s="1009"/>
      <c r="R529" s="1009"/>
      <c r="S529" s="1009"/>
      <c r="T529" s="1009"/>
      <c r="U529" s="1009"/>
      <c r="V529" s="1009"/>
      <c r="W529" s="1009"/>
      <c r="X529" s="1009"/>
      <c r="Y529" s="1009"/>
      <c r="Z529" s="1009"/>
      <c r="AA529" s="1009"/>
      <c r="AB529" s="1009"/>
      <c r="AC529" s="1009"/>
      <c r="AD529" s="1009"/>
      <c r="AE529" s="1009"/>
      <c r="AF529" s="1009"/>
      <c r="AG529" s="1009"/>
      <c r="AH529" s="1009"/>
      <c r="AI529" s="1009"/>
      <c r="AJ529" s="1009"/>
      <c r="AK529" s="1009"/>
      <c r="AL529" s="1009"/>
      <c r="AM529" s="1009"/>
      <c r="AN529" s="1009"/>
      <c r="AO529" s="1009"/>
      <c r="AP529" s="1009"/>
      <c r="AQ529" s="1009"/>
      <c r="AR529" s="1009"/>
      <c r="AS529" s="1009"/>
      <c r="AT529" s="1009"/>
      <c r="AU529" s="1009"/>
      <c r="AV529" s="1009"/>
      <c r="AW529" s="1009"/>
      <c r="AX529" s="1009"/>
      <c r="AY529" s="1009"/>
      <c r="AZ529" s="1009"/>
      <c r="BA529" s="1009"/>
      <c r="BB529" s="1009"/>
      <c r="BC529" s="1009"/>
      <c r="BD529" s="1009"/>
      <c r="BE529" s="1009"/>
      <c r="BF529" s="1009"/>
      <c r="BG529" s="1009"/>
      <c r="BH529" s="1009"/>
      <c r="BI529" s="1009"/>
      <c r="BJ529" s="1009"/>
      <c r="BK529" s="1009"/>
      <c r="BL529" s="1009"/>
      <c r="BM529" s="1009"/>
      <c r="BN529" s="1009"/>
      <c r="BO529" s="1009"/>
      <c r="BP529" s="1009"/>
      <c r="BQ529" s="1009"/>
      <c r="BR529" s="1009"/>
      <c r="BS529" s="1009"/>
      <c r="BT529" s="1009"/>
      <c r="BU529" s="1009"/>
      <c r="BV529" s="1009"/>
      <c r="BW529" s="1009"/>
      <c r="BX529" s="1009"/>
      <c r="BY529" s="1009"/>
      <c r="BZ529" s="1009"/>
      <c r="CA529" s="1009"/>
      <c r="CB529" s="1009"/>
      <c r="CC529" s="1009"/>
      <c r="CD529" s="1009"/>
      <c r="CE529" s="1009"/>
      <c r="CF529" s="1009"/>
      <c r="CG529" s="1009"/>
      <c r="CH529" s="1009"/>
      <c r="CI529" s="1009"/>
      <c r="CJ529" s="1009"/>
      <c r="CK529" s="1009"/>
      <c r="CL529" s="1009"/>
    </row>
    <row r="530" spans="1:90" s="959" customFormat="1">
      <c r="A530" s="928"/>
      <c r="D530" s="1025"/>
      <c r="E530" s="1025"/>
      <c r="F530" s="1025"/>
      <c r="G530" s="1025"/>
      <c r="P530" s="1009"/>
      <c r="Q530" s="1009"/>
      <c r="R530" s="1009"/>
      <c r="S530" s="1009"/>
      <c r="T530" s="1009"/>
      <c r="U530" s="1009"/>
      <c r="V530" s="1009"/>
      <c r="W530" s="1009"/>
      <c r="X530" s="1009"/>
      <c r="Y530" s="1009"/>
      <c r="Z530" s="1009"/>
      <c r="AA530" s="1009"/>
      <c r="AB530" s="1009"/>
      <c r="AC530" s="1009"/>
      <c r="AD530" s="1009"/>
      <c r="AE530" s="1009"/>
      <c r="AF530" s="1009"/>
      <c r="AG530" s="1009"/>
      <c r="AH530" s="1009"/>
      <c r="AI530" s="1009"/>
      <c r="AJ530" s="1009"/>
      <c r="AK530" s="1009"/>
      <c r="AL530" s="1009"/>
      <c r="AM530" s="1009"/>
      <c r="AN530" s="1009"/>
      <c r="AO530" s="1009"/>
      <c r="AP530" s="1009"/>
      <c r="AQ530" s="1009"/>
      <c r="AR530" s="1009"/>
      <c r="AS530" s="1009"/>
      <c r="AT530" s="1009"/>
      <c r="AU530" s="1009"/>
      <c r="AV530" s="1009"/>
      <c r="AW530" s="1009"/>
      <c r="AX530" s="1009"/>
      <c r="AY530" s="1009"/>
      <c r="AZ530" s="1009"/>
      <c r="BA530" s="1009"/>
      <c r="BB530" s="1009"/>
      <c r="BC530" s="1009"/>
      <c r="BD530" s="1009"/>
      <c r="BE530" s="1009"/>
      <c r="BF530" s="1009"/>
      <c r="BG530" s="1009"/>
      <c r="BH530" s="1009"/>
      <c r="BI530" s="1009"/>
      <c r="BJ530" s="1009"/>
      <c r="BK530" s="1009"/>
      <c r="BL530" s="1009"/>
      <c r="BM530" s="1009"/>
      <c r="BN530" s="1009"/>
      <c r="BO530" s="1009"/>
      <c r="BP530" s="1009"/>
      <c r="BQ530" s="1009"/>
      <c r="BR530" s="1009"/>
      <c r="BS530" s="1009"/>
      <c r="BT530" s="1009"/>
      <c r="BU530" s="1009"/>
      <c r="BV530" s="1009"/>
      <c r="BW530" s="1009"/>
      <c r="BX530" s="1009"/>
      <c r="BY530" s="1009"/>
      <c r="BZ530" s="1009"/>
      <c r="CA530" s="1009"/>
      <c r="CB530" s="1009"/>
      <c r="CC530" s="1009"/>
      <c r="CD530" s="1009"/>
      <c r="CE530" s="1009"/>
      <c r="CF530" s="1009"/>
      <c r="CG530" s="1009"/>
      <c r="CH530" s="1009"/>
      <c r="CI530" s="1009"/>
      <c r="CJ530" s="1009"/>
      <c r="CK530" s="1009"/>
      <c r="CL530" s="1009"/>
    </row>
    <row r="531" spans="1:90" s="959" customFormat="1">
      <c r="A531" s="928"/>
      <c r="D531" s="1025"/>
      <c r="E531" s="1025"/>
      <c r="F531" s="1025"/>
      <c r="G531" s="1025"/>
      <c r="P531" s="1009"/>
      <c r="Q531" s="1009"/>
      <c r="R531" s="1009"/>
      <c r="S531" s="1009"/>
      <c r="T531" s="1009"/>
      <c r="U531" s="1009"/>
      <c r="V531" s="1009"/>
      <c r="W531" s="1009"/>
      <c r="X531" s="1009"/>
      <c r="Y531" s="1009"/>
      <c r="Z531" s="1009"/>
      <c r="AA531" s="1009"/>
      <c r="AB531" s="1009"/>
      <c r="AC531" s="1009"/>
      <c r="AD531" s="1009"/>
      <c r="AE531" s="1009"/>
      <c r="AF531" s="1009"/>
      <c r="AG531" s="1009"/>
      <c r="AH531" s="1009"/>
      <c r="AI531" s="1009"/>
      <c r="AJ531" s="1009"/>
      <c r="AK531" s="1009"/>
      <c r="AL531" s="1009"/>
      <c r="AM531" s="1009"/>
      <c r="AN531" s="1009"/>
      <c r="AO531" s="1009"/>
      <c r="AP531" s="1009"/>
      <c r="AQ531" s="1009"/>
      <c r="AR531" s="1009"/>
      <c r="AS531" s="1009"/>
      <c r="AT531" s="1009"/>
      <c r="AU531" s="1009"/>
      <c r="AV531" s="1009"/>
      <c r="AW531" s="1009"/>
      <c r="AX531" s="1009"/>
      <c r="AY531" s="1009"/>
      <c r="AZ531" s="1009"/>
      <c r="BA531" s="1009"/>
      <c r="BB531" s="1009"/>
      <c r="BC531" s="1009"/>
      <c r="BD531" s="1009"/>
      <c r="BE531" s="1009"/>
      <c r="BF531" s="1009"/>
      <c r="BG531" s="1009"/>
      <c r="BH531" s="1009"/>
      <c r="BI531" s="1009"/>
      <c r="BJ531" s="1009"/>
      <c r="BK531" s="1009"/>
      <c r="BL531" s="1009"/>
      <c r="BM531" s="1009"/>
      <c r="BN531" s="1009"/>
      <c r="BO531" s="1009"/>
      <c r="BP531" s="1009"/>
      <c r="BQ531" s="1009"/>
      <c r="BR531" s="1009"/>
      <c r="BS531" s="1009"/>
      <c r="BT531" s="1009"/>
      <c r="BU531" s="1009"/>
      <c r="BV531" s="1009"/>
      <c r="BW531" s="1009"/>
      <c r="BX531" s="1009"/>
      <c r="BY531" s="1009"/>
      <c r="BZ531" s="1009"/>
      <c r="CA531" s="1009"/>
      <c r="CB531" s="1009"/>
      <c r="CC531" s="1009"/>
      <c r="CD531" s="1009"/>
      <c r="CE531" s="1009"/>
      <c r="CF531" s="1009"/>
      <c r="CG531" s="1009"/>
      <c r="CH531" s="1009"/>
      <c r="CI531" s="1009"/>
      <c r="CJ531" s="1009"/>
      <c r="CK531" s="1009"/>
      <c r="CL531" s="1009"/>
    </row>
    <row r="532" spans="1:90" s="959" customFormat="1">
      <c r="A532" s="928"/>
      <c r="D532" s="1025"/>
      <c r="E532" s="1025"/>
      <c r="F532" s="1025"/>
      <c r="G532" s="1025"/>
      <c r="P532" s="1009"/>
      <c r="Q532" s="1009"/>
      <c r="R532" s="1009"/>
      <c r="S532" s="1009"/>
      <c r="T532" s="1009"/>
      <c r="U532" s="1009"/>
      <c r="V532" s="1009"/>
      <c r="W532" s="1009"/>
      <c r="X532" s="1009"/>
      <c r="Y532" s="1009"/>
      <c r="Z532" s="1009"/>
      <c r="AA532" s="1009"/>
      <c r="AB532" s="1009"/>
      <c r="AC532" s="1009"/>
      <c r="AD532" s="1009"/>
      <c r="AE532" s="1009"/>
      <c r="AF532" s="1009"/>
      <c r="AG532" s="1009"/>
      <c r="AH532" s="1009"/>
      <c r="AI532" s="1009"/>
      <c r="AJ532" s="1009"/>
      <c r="AK532" s="1009"/>
      <c r="AL532" s="1009"/>
      <c r="AM532" s="1009"/>
      <c r="AN532" s="1009"/>
      <c r="AO532" s="1009"/>
      <c r="AP532" s="1009"/>
      <c r="AQ532" s="1009"/>
      <c r="AR532" s="1009"/>
      <c r="AS532" s="1009"/>
      <c r="AT532" s="1009"/>
      <c r="AU532" s="1009"/>
      <c r="AV532" s="1009"/>
      <c r="AW532" s="1009"/>
      <c r="AX532" s="1009"/>
      <c r="AY532" s="1009"/>
      <c r="AZ532" s="1009"/>
      <c r="BA532" s="1009"/>
      <c r="BB532" s="1009"/>
      <c r="BC532" s="1009"/>
      <c r="BD532" s="1009"/>
      <c r="BE532" s="1009"/>
      <c r="BF532" s="1009"/>
      <c r="BG532" s="1009"/>
      <c r="BH532" s="1009"/>
      <c r="BI532" s="1009"/>
      <c r="BJ532" s="1009"/>
      <c r="BK532" s="1009"/>
      <c r="BL532" s="1009"/>
      <c r="BM532" s="1009"/>
      <c r="BN532" s="1009"/>
      <c r="BO532" s="1009"/>
      <c r="BP532" s="1009"/>
      <c r="BQ532" s="1009"/>
      <c r="BR532" s="1009"/>
      <c r="BS532" s="1009"/>
      <c r="BT532" s="1009"/>
      <c r="BU532" s="1009"/>
      <c r="BV532" s="1009"/>
      <c r="BW532" s="1009"/>
      <c r="BX532" s="1009"/>
      <c r="BY532" s="1009"/>
      <c r="BZ532" s="1009"/>
      <c r="CA532" s="1009"/>
      <c r="CB532" s="1009"/>
      <c r="CC532" s="1009"/>
      <c r="CD532" s="1009"/>
      <c r="CE532" s="1009"/>
      <c r="CF532" s="1009"/>
      <c r="CG532" s="1009"/>
      <c r="CH532" s="1009"/>
      <c r="CI532" s="1009"/>
      <c r="CJ532" s="1009"/>
      <c r="CK532" s="1009"/>
      <c r="CL532" s="1009"/>
    </row>
    <row r="533" spans="1:90" s="959" customFormat="1">
      <c r="A533" s="928"/>
      <c r="D533" s="1025"/>
      <c r="E533" s="1025"/>
      <c r="F533" s="1025"/>
      <c r="G533" s="1025"/>
      <c r="P533" s="1009"/>
      <c r="Q533" s="1009"/>
      <c r="R533" s="1009"/>
      <c r="S533" s="1009"/>
      <c r="T533" s="1009"/>
      <c r="U533" s="1009"/>
      <c r="V533" s="1009"/>
      <c r="W533" s="1009"/>
      <c r="X533" s="1009"/>
      <c r="Y533" s="1009"/>
      <c r="Z533" s="1009"/>
      <c r="AA533" s="1009"/>
      <c r="AB533" s="1009"/>
      <c r="AC533" s="1009"/>
      <c r="AD533" s="1009"/>
      <c r="AE533" s="1009"/>
      <c r="AF533" s="1009"/>
      <c r="AG533" s="1009"/>
      <c r="AH533" s="1009"/>
      <c r="AI533" s="1009"/>
      <c r="AJ533" s="1009"/>
      <c r="AK533" s="1009"/>
      <c r="AL533" s="1009"/>
      <c r="AM533" s="1009"/>
      <c r="AN533" s="1009"/>
      <c r="AO533" s="1009"/>
      <c r="AP533" s="1009"/>
      <c r="AQ533" s="1009"/>
      <c r="AR533" s="1009"/>
      <c r="AS533" s="1009"/>
      <c r="AT533" s="1009"/>
      <c r="AU533" s="1009"/>
      <c r="AV533" s="1009"/>
      <c r="AW533" s="1009"/>
      <c r="AX533" s="1009"/>
      <c r="AY533" s="1009"/>
      <c r="AZ533" s="1009"/>
      <c r="BA533" s="1009"/>
      <c r="BB533" s="1009"/>
      <c r="BC533" s="1009"/>
      <c r="BD533" s="1009"/>
      <c r="BE533" s="1009"/>
      <c r="BF533" s="1009"/>
      <c r="BG533" s="1009"/>
      <c r="BH533" s="1009"/>
      <c r="BI533" s="1009"/>
      <c r="BJ533" s="1009"/>
      <c r="BK533" s="1009"/>
      <c r="BL533" s="1009"/>
      <c r="BM533" s="1009"/>
      <c r="BN533" s="1009"/>
      <c r="BO533" s="1009"/>
      <c r="BP533" s="1009"/>
      <c r="BQ533" s="1009"/>
      <c r="BR533" s="1009"/>
      <c r="BS533" s="1009"/>
      <c r="BT533" s="1009"/>
      <c r="BU533" s="1009"/>
      <c r="BV533" s="1009"/>
      <c r="BW533" s="1009"/>
      <c r="BX533" s="1009"/>
      <c r="BY533" s="1009"/>
      <c r="BZ533" s="1009"/>
      <c r="CA533" s="1009"/>
      <c r="CB533" s="1009"/>
      <c r="CC533" s="1009"/>
      <c r="CD533" s="1009"/>
      <c r="CE533" s="1009"/>
      <c r="CF533" s="1009"/>
      <c r="CG533" s="1009"/>
      <c r="CH533" s="1009"/>
      <c r="CI533" s="1009"/>
      <c r="CJ533" s="1009"/>
      <c r="CK533" s="1009"/>
      <c r="CL533" s="1009"/>
    </row>
    <row r="534" spans="1:90" s="959" customFormat="1">
      <c r="A534" s="928"/>
      <c r="D534" s="1025"/>
      <c r="E534" s="1025"/>
      <c r="F534" s="1025"/>
      <c r="G534" s="1025"/>
      <c r="P534" s="1009"/>
      <c r="Q534" s="1009"/>
      <c r="R534" s="1009"/>
      <c r="S534" s="1009"/>
      <c r="T534" s="1009"/>
      <c r="U534" s="1009"/>
      <c r="V534" s="1009"/>
      <c r="W534" s="1009"/>
      <c r="X534" s="1009"/>
      <c r="Y534" s="1009"/>
      <c r="Z534" s="1009"/>
      <c r="AA534" s="1009"/>
      <c r="AB534" s="1009"/>
      <c r="AC534" s="1009"/>
      <c r="AD534" s="1009"/>
      <c r="AE534" s="1009"/>
      <c r="AF534" s="1009"/>
      <c r="AG534" s="1009"/>
      <c r="AH534" s="1009"/>
      <c r="AI534" s="1009"/>
      <c r="AJ534" s="1009"/>
      <c r="AK534" s="1009"/>
      <c r="AL534" s="1009"/>
      <c r="AM534" s="1009"/>
      <c r="AN534" s="1009"/>
      <c r="AO534" s="1009"/>
      <c r="AP534" s="1009"/>
      <c r="AQ534" s="1009"/>
      <c r="AR534" s="1009"/>
      <c r="AS534" s="1009"/>
      <c r="AT534" s="1009"/>
      <c r="AU534" s="1009"/>
      <c r="AV534" s="1009"/>
      <c r="AW534" s="1009"/>
      <c r="AX534" s="1009"/>
      <c r="AY534" s="1009"/>
      <c r="AZ534" s="1009"/>
      <c r="BA534" s="1009"/>
      <c r="BB534" s="1009"/>
      <c r="BC534" s="1009"/>
      <c r="BD534" s="1009"/>
      <c r="BE534" s="1009"/>
      <c r="BF534" s="1009"/>
      <c r="BG534" s="1009"/>
      <c r="BH534" s="1009"/>
      <c r="BI534" s="1009"/>
      <c r="BJ534" s="1009"/>
      <c r="BK534" s="1009"/>
      <c r="BL534" s="1009"/>
      <c r="BM534" s="1009"/>
      <c r="BN534" s="1009"/>
      <c r="BO534" s="1009"/>
      <c r="BP534" s="1009"/>
      <c r="BQ534" s="1009"/>
      <c r="BR534" s="1009"/>
      <c r="BS534" s="1009"/>
      <c r="BT534" s="1009"/>
      <c r="BU534" s="1009"/>
      <c r="BV534" s="1009"/>
      <c r="BW534" s="1009"/>
      <c r="BX534" s="1009"/>
      <c r="BY534" s="1009"/>
      <c r="BZ534" s="1009"/>
      <c r="CA534" s="1009"/>
      <c r="CB534" s="1009"/>
      <c r="CC534" s="1009"/>
      <c r="CD534" s="1009"/>
      <c r="CE534" s="1009"/>
      <c r="CF534" s="1009"/>
      <c r="CG534" s="1009"/>
      <c r="CH534" s="1009"/>
      <c r="CI534" s="1009"/>
      <c r="CJ534" s="1009"/>
      <c r="CK534" s="1009"/>
      <c r="CL534" s="1009"/>
    </row>
    <row r="535" spans="1:90" s="959" customFormat="1">
      <c r="A535" s="928"/>
      <c r="D535" s="1025"/>
      <c r="E535" s="1025"/>
      <c r="F535" s="1025"/>
      <c r="G535" s="1025"/>
      <c r="P535" s="1009"/>
      <c r="Q535" s="1009"/>
      <c r="R535" s="1009"/>
      <c r="S535" s="1009"/>
      <c r="T535" s="1009"/>
      <c r="U535" s="1009"/>
      <c r="V535" s="1009"/>
      <c r="W535" s="1009"/>
      <c r="X535" s="1009"/>
      <c r="Y535" s="1009"/>
      <c r="Z535" s="1009"/>
      <c r="AA535" s="1009"/>
      <c r="AB535" s="1009"/>
      <c r="AC535" s="1009"/>
      <c r="AD535" s="1009"/>
      <c r="AE535" s="1009"/>
      <c r="AF535" s="1009"/>
      <c r="AG535" s="1009"/>
      <c r="AH535" s="1009"/>
      <c r="AI535" s="1009"/>
      <c r="AJ535" s="1009"/>
      <c r="AK535" s="1009"/>
      <c r="AL535" s="1009"/>
      <c r="AM535" s="1009"/>
      <c r="AN535" s="1009"/>
      <c r="AO535" s="1009"/>
      <c r="AP535" s="1009"/>
      <c r="AQ535" s="1009"/>
      <c r="AR535" s="1009"/>
      <c r="AS535" s="1009"/>
      <c r="AT535" s="1009"/>
      <c r="AU535" s="1009"/>
      <c r="AV535" s="1009"/>
      <c r="AW535" s="1009"/>
      <c r="AX535" s="1009"/>
      <c r="AY535" s="1009"/>
      <c r="AZ535" s="1009"/>
      <c r="BA535" s="1009"/>
      <c r="BB535" s="1009"/>
      <c r="BC535" s="1009"/>
      <c r="BD535" s="1009"/>
      <c r="BE535" s="1009"/>
      <c r="BF535" s="1009"/>
      <c r="BG535" s="1009"/>
      <c r="BH535" s="1009"/>
      <c r="BI535" s="1009"/>
      <c r="BJ535" s="1009"/>
      <c r="BK535" s="1009"/>
      <c r="BL535" s="1009"/>
      <c r="BM535" s="1009"/>
      <c r="BN535" s="1009"/>
      <c r="BO535" s="1009"/>
      <c r="BP535" s="1009"/>
      <c r="BQ535" s="1009"/>
      <c r="BR535" s="1009"/>
      <c r="BS535" s="1009"/>
      <c r="BT535" s="1009"/>
      <c r="BU535" s="1009"/>
      <c r="BV535" s="1009"/>
      <c r="BW535" s="1009"/>
      <c r="BX535" s="1009"/>
      <c r="BY535" s="1009"/>
      <c r="BZ535" s="1009"/>
      <c r="CA535" s="1009"/>
      <c r="CB535" s="1009"/>
      <c r="CC535" s="1009"/>
      <c r="CD535" s="1009"/>
      <c r="CE535" s="1009"/>
      <c r="CF535" s="1009"/>
      <c r="CG535" s="1009"/>
      <c r="CH535" s="1009"/>
      <c r="CI535" s="1009"/>
      <c r="CJ535" s="1009"/>
      <c r="CK535" s="1009"/>
      <c r="CL535" s="1009"/>
    </row>
    <row r="536" spans="1:90" s="959" customFormat="1">
      <c r="A536" s="928"/>
      <c r="D536" s="1025"/>
      <c r="E536" s="1025"/>
      <c r="F536" s="1025"/>
      <c r="G536" s="1025"/>
      <c r="P536" s="1009"/>
      <c r="Q536" s="1009"/>
      <c r="R536" s="1009"/>
      <c r="S536" s="1009"/>
      <c r="T536" s="1009"/>
      <c r="U536" s="1009"/>
      <c r="V536" s="1009"/>
      <c r="W536" s="1009"/>
      <c r="X536" s="1009"/>
      <c r="Y536" s="1009"/>
      <c r="Z536" s="1009"/>
      <c r="AA536" s="1009"/>
      <c r="AB536" s="1009"/>
      <c r="AC536" s="1009"/>
      <c r="AD536" s="1009"/>
      <c r="AE536" s="1009"/>
      <c r="AF536" s="1009"/>
      <c r="AG536" s="1009"/>
      <c r="AH536" s="1009"/>
      <c r="AI536" s="1009"/>
      <c r="AJ536" s="1009"/>
      <c r="AK536" s="1009"/>
      <c r="AL536" s="1009"/>
      <c r="AM536" s="1009"/>
      <c r="AN536" s="1009"/>
      <c r="AO536" s="1009"/>
      <c r="AP536" s="1009"/>
      <c r="AQ536" s="1009"/>
      <c r="AR536" s="1009"/>
      <c r="AS536" s="1009"/>
      <c r="AT536" s="1009"/>
      <c r="AU536" s="1009"/>
      <c r="AV536" s="1009"/>
      <c r="AW536" s="1009"/>
      <c r="AX536" s="1009"/>
      <c r="AY536" s="1009"/>
      <c r="AZ536" s="1009"/>
      <c r="BA536" s="1009"/>
      <c r="BB536" s="1009"/>
      <c r="BC536" s="1009"/>
      <c r="BD536" s="1009"/>
      <c r="BE536" s="1009"/>
      <c r="BF536" s="1009"/>
      <c r="BG536" s="1009"/>
      <c r="BH536" s="1009"/>
      <c r="BI536" s="1009"/>
      <c r="BJ536" s="1009"/>
      <c r="BK536" s="1009"/>
      <c r="BL536" s="1009"/>
      <c r="BM536" s="1009"/>
      <c r="BN536" s="1009"/>
      <c r="BO536" s="1009"/>
      <c r="BP536" s="1009"/>
      <c r="BQ536" s="1009"/>
      <c r="BR536" s="1009"/>
      <c r="BS536" s="1009"/>
      <c r="BT536" s="1009"/>
      <c r="BU536" s="1009"/>
      <c r="BV536" s="1009"/>
      <c r="BW536" s="1009"/>
      <c r="BX536" s="1009"/>
      <c r="BY536" s="1009"/>
      <c r="BZ536" s="1009"/>
      <c r="CA536" s="1009"/>
      <c r="CB536" s="1009"/>
      <c r="CC536" s="1009"/>
      <c r="CD536" s="1009"/>
      <c r="CE536" s="1009"/>
      <c r="CF536" s="1009"/>
      <c r="CG536" s="1009"/>
      <c r="CH536" s="1009"/>
      <c r="CI536" s="1009"/>
      <c r="CJ536" s="1009"/>
      <c r="CK536" s="1009"/>
      <c r="CL536" s="1009"/>
    </row>
    <row r="537" spans="1:90" s="959" customFormat="1">
      <c r="A537" s="928"/>
      <c r="D537" s="1025"/>
      <c r="E537" s="1025"/>
      <c r="F537" s="1025"/>
      <c r="G537" s="1025"/>
      <c r="P537" s="1009"/>
      <c r="Q537" s="1009"/>
      <c r="R537" s="1009"/>
      <c r="S537" s="1009"/>
      <c r="T537" s="1009"/>
      <c r="U537" s="1009"/>
      <c r="V537" s="1009"/>
      <c r="W537" s="1009"/>
      <c r="X537" s="1009"/>
      <c r="Y537" s="1009"/>
      <c r="Z537" s="1009"/>
      <c r="AA537" s="1009"/>
      <c r="AB537" s="1009"/>
      <c r="AC537" s="1009"/>
      <c r="AD537" s="1009"/>
      <c r="AE537" s="1009"/>
      <c r="AF537" s="1009"/>
      <c r="AG537" s="1009"/>
      <c r="AH537" s="1009"/>
      <c r="AI537" s="1009"/>
      <c r="AJ537" s="1009"/>
      <c r="AK537" s="1009"/>
      <c r="AL537" s="1009"/>
      <c r="AM537" s="1009"/>
      <c r="AN537" s="1009"/>
      <c r="AO537" s="1009"/>
      <c r="AP537" s="1009"/>
      <c r="AQ537" s="1009"/>
      <c r="AR537" s="1009"/>
      <c r="AS537" s="1009"/>
      <c r="AT537" s="1009"/>
      <c r="AU537" s="1009"/>
      <c r="AV537" s="1009"/>
      <c r="AW537" s="1009"/>
      <c r="AX537" s="1009"/>
      <c r="AY537" s="1009"/>
      <c r="AZ537" s="1009"/>
      <c r="BA537" s="1009"/>
      <c r="BB537" s="1009"/>
      <c r="BC537" s="1009"/>
      <c r="BD537" s="1009"/>
      <c r="BE537" s="1009"/>
      <c r="BF537" s="1009"/>
      <c r="BG537" s="1009"/>
      <c r="BH537" s="1009"/>
      <c r="BI537" s="1009"/>
      <c r="BJ537" s="1009"/>
      <c r="BK537" s="1009"/>
      <c r="BL537" s="1009"/>
      <c r="BM537" s="1009"/>
      <c r="BN537" s="1009"/>
      <c r="BO537" s="1009"/>
      <c r="BP537" s="1009"/>
      <c r="BQ537" s="1009"/>
      <c r="BR537" s="1009"/>
      <c r="BS537" s="1009"/>
      <c r="BT537" s="1009"/>
      <c r="BU537" s="1009"/>
      <c r="BV537" s="1009"/>
      <c r="BW537" s="1009"/>
      <c r="BX537" s="1009"/>
      <c r="BY537" s="1009"/>
      <c r="BZ537" s="1009"/>
      <c r="CA537" s="1009"/>
      <c r="CB537" s="1009"/>
      <c r="CC537" s="1009"/>
      <c r="CD537" s="1009"/>
      <c r="CE537" s="1009"/>
      <c r="CF537" s="1009"/>
      <c r="CG537" s="1009"/>
      <c r="CH537" s="1009"/>
      <c r="CI537" s="1009"/>
      <c r="CJ537" s="1009"/>
      <c r="CK537" s="1009"/>
      <c r="CL537" s="1009"/>
    </row>
    <row r="538" spans="1:90" s="959" customFormat="1">
      <c r="A538" s="928"/>
      <c r="D538" s="1025"/>
      <c r="E538" s="1025"/>
      <c r="F538" s="1025"/>
      <c r="G538" s="1025"/>
      <c r="P538" s="1009"/>
      <c r="Q538" s="1009"/>
      <c r="R538" s="1009"/>
      <c r="S538" s="1009"/>
      <c r="T538" s="1009"/>
      <c r="U538" s="1009"/>
      <c r="V538" s="1009"/>
      <c r="W538" s="1009"/>
      <c r="X538" s="1009"/>
      <c r="Y538" s="1009"/>
      <c r="Z538" s="1009"/>
      <c r="AA538" s="1009"/>
      <c r="AB538" s="1009"/>
      <c r="AC538" s="1009"/>
      <c r="AD538" s="1009"/>
      <c r="AE538" s="1009"/>
      <c r="AF538" s="1009"/>
      <c r="AG538" s="1009"/>
      <c r="AH538" s="1009"/>
      <c r="AI538" s="1009"/>
      <c r="AJ538" s="1009"/>
      <c r="AK538" s="1009"/>
      <c r="AL538" s="1009"/>
      <c r="AM538" s="1009"/>
      <c r="AN538" s="1009"/>
      <c r="AO538" s="1009"/>
      <c r="AP538" s="1009"/>
      <c r="AQ538" s="1009"/>
      <c r="AR538" s="1009"/>
      <c r="AS538" s="1009"/>
      <c r="AT538" s="1009"/>
      <c r="AU538" s="1009"/>
      <c r="AV538" s="1009"/>
      <c r="AW538" s="1009"/>
      <c r="AX538" s="1009"/>
      <c r="AY538" s="1009"/>
      <c r="AZ538" s="1009"/>
      <c r="BA538" s="1009"/>
      <c r="BB538" s="1009"/>
      <c r="BC538" s="1009"/>
      <c r="BD538" s="1009"/>
      <c r="BE538" s="1009"/>
      <c r="BF538" s="1009"/>
      <c r="BG538" s="1009"/>
      <c r="BH538" s="1009"/>
      <c r="BI538" s="1009"/>
      <c r="BJ538" s="1009"/>
      <c r="BK538" s="1009"/>
      <c r="BL538" s="1009"/>
      <c r="BM538" s="1009"/>
      <c r="BN538" s="1009"/>
      <c r="BO538" s="1009"/>
      <c r="BP538" s="1009"/>
      <c r="BQ538" s="1009"/>
      <c r="BR538" s="1009"/>
      <c r="BS538" s="1009"/>
      <c r="BT538" s="1009"/>
      <c r="BU538" s="1009"/>
      <c r="BV538" s="1009"/>
      <c r="BW538" s="1009"/>
      <c r="BX538" s="1009"/>
      <c r="BY538" s="1009"/>
      <c r="BZ538" s="1009"/>
      <c r="CA538" s="1009"/>
      <c r="CB538" s="1009"/>
      <c r="CC538" s="1009"/>
      <c r="CD538" s="1009"/>
      <c r="CE538" s="1009"/>
      <c r="CF538" s="1009"/>
      <c r="CG538" s="1009"/>
      <c r="CH538" s="1009"/>
      <c r="CI538" s="1009"/>
      <c r="CJ538" s="1009"/>
      <c r="CK538" s="1009"/>
      <c r="CL538" s="1009"/>
    </row>
    <row r="539" spans="1:90" s="959" customFormat="1">
      <c r="A539" s="928"/>
      <c r="D539" s="1025"/>
      <c r="E539" s="1025"/>
      <c r="F539" s="1025"/>
      <c r="G539" s="1025"/>
      <c r="P539" s="1009"/>
      <c r="Q539" s="1009"/>
      <c r="R539" s="1009"/>
      <c r="S539" s="1009"/>
      <c r="T539" s="1009"/>
      <c r="U539" s="1009"/>
      <c r="V539" s="1009"/>
      <c r="W539" s="1009"/>
      <c r="X539" s="1009"/>
      <c r="Y539" s="1009"/>
      <c r="Z539" s="1009"/>
      <c r="AA539" s="1009"/>
      <c r="AB539" s="1009"/>
      <c r="AC539" s="1009"/>
      <c r="AD539" s="1009"/>
      <c r="AE539" s="1009"/>
      <c r="AF539" s="1009"/>
      <c r="AG539" s="1009"/>
      <c r="AH539" s="1009"/>
      <c r="AI539" s="1009"/>
      <c r="AJ539" s="1009"/>
      <c r="AK539" s="1009"/>
      <c r="AL539" s="1009"/>
      <c r="AM539" s="1009"/>
      <c r="AN539" s="1009"/>
      <c r="AO539" s="1009"/>
      <c r="AP539" s="1009"/>
      <c r="AQ539" s="1009"/>
      <c r="AR539" s="1009"/>
      <c r="AS539" s="1009"/>
      <c r="AT539" s="1009"/>
      <c r="AU539" s="1009"/>
      <c r="AV539" s="1009"/>
      <c r="AW539" s="1009"/>
      <c r="AX539" s="1009"/>
      <c r="AY539" s="1009"/>
      <c r="AZ539" s="1009"/>
      <c r="BA539" s="1009"/>
      <c r="BB539" s="1009"/>
      <c r="BC539" s="1009"/>
      <c r="BD539" s="1009"/>
      <c r="BE539" s="1009"/>
      <c r="BF539" s="1009"/>
      <c r="BG539" s="1009"/>
      <c r="BH539" s="1009"/>
      <c r="BI539" s="1009"/>
      <c r="BJ539" s="1009"/>
      <c r="BK539" s="1009"/>
      <c r="BL539" s="1009"/>
      <c r="BM539" s="1009"/>
      <c r="BN539" s="1009"/>
      <c r="BO539" s="1009"/>
      <c r="BP539" s="1009"/>
      <c r="BQ539" s="1009"/>
      <c r="BR539" s="1009"/>
      <c r="BS539" s="1009"/>
      <c r="BT539" s="1009"/>
      <c r="BU539" s="1009"/>
      <c r="BV539" s="1009"/>
      <c r="BW539" s="1009"/>
      <c r="BX539" s="1009"/>
      <c r="BY539" s="1009"/>
      <c r="BZ539" s="1009"/>
      <c r="CA539" s="1009"/>
      <c r="CB539" s="1009"/>
      <c r="CC539" s="1009"/>
      <c r="CD539" s="1009"/>
      <c r="CE539" s="1009"/>
      <c r="CF539" s="1009"/>
      <c r="CG539" s="1009"/>
      <c r="CH539" s="1009"/>
      <c r="CI539" s="1009"/>
      <c r="CJ539" s="1009"/>
      <c r="CK539" s="1009"/>
      <c r="CL539" s="1009"/>
    </row>
    <row r="540" spans="1:90" s="959" customFormat="1">
      <c r="A540" s="928"/>
      <c r="D540" s="1025"/>
      <c r="E540" s="1025"/>
      <c r="F540" s="1025"/>
      <c r="G540" s="1025"/>
      <c r="P540" s="1009"/>
      <c r="Q540" s="1009"/>
      <c r="R540" s="1009"/>
      <c r="S540" s="1009"/>
      <c r="T540" s="1009"/>
      <c r="U540" s="1009"/>
      <c r="V540" s="1009"/>
      <c r="W540" s="1009"/>
      <c r="X540" s="1009"/>
      <c r="Y540" s="1009"/>
      <c r="Z540" s="1009"/>
      <c r="AA540" s="1009"/>
      <c r="AB540" s="1009"/>
      <c r="AC540" s="1009"/>
      <c r="AD540" s="1009"/>
      <c r="AE540" s="1009"/>
      <c r="AF540" s="1009"/>
      <c r="AG540" s="1009"/>
      <c r="AH540" s="1009"/>
      <c r="AI540" s="1009"/>
      <c r="AJ540" s="1009"/>
      <c r="AK540" s="1009"/>
      <c r="AL540" s="1009"/>
      <c r="AM540" s="1009"/>
      <c r="AN540" s="1009"/>
      <c r="AO540" s="1009"/>
      <c r="AP540" s="1009"/>
      <c r="AQ540" s="1009"/>
      <c r="AR540" s="1009"/>
      <c r="AS540" s="1009"/>
      <c r="AT540" s="1009"/>
      <c r="AU540" s="1009"/>
      <c r="AV540" s="1009"/>
      <c r="AW540" s="1009"/>
      <c r="AX540" s="1009"/>
      <c r="AY540" s="1009"/>
      <c r="AZ540" s="1009"/>
      <c r="BA540" s="1009"/>
      <c r="BB540" s="1009"/>
      <c r="BC540" s="1009"/>
      <c r="BD540" s="1009"/>
      <c r="BE540" s="1009"/>
      <c r="BF540" s="1009"/>
      <c r="BG540" s="1009"/>
      <c r="BH540" s="1009"/>
      <c r="BI540" s="1009"/>
      <c r="BJ540" s="1009"/>
      <c r="BK540" s="1009"/>
      <c r="BL540" s="1009"/>
      <c r="BM540" s="1009"/>
      <c r="BN540" s="1009"/>
      <c r="BO540" s="1009"/>
      <c r="BP540" s="1009"/>
      <c r="BQ540" s="1009"/>
      <c r="BR540" s="1009"/>
      <c r="BS540" s="1009"/>
      <c r="BT540" s="1009"/>
      <c r="BU540" s="1009"/>
      <c r="BV540" s="1009"/>
      <c r="BW540" s="1009"/>
      <c r="BX540" s="1009"/>
      <c r="BY540" s="1009"/>
      <c r="BZ540" s="1009"/>
      <c r="CA540" s="1009"/>
      <c r="CB540" s="1009"/>
      <c r="CC540" s="1009"/>
      <c r="CD540" s="1009"/>
      <c r="CE540" s="1009"/>
      <c r="CF540" s="1009"/>
      <c r="CG540" s="1009"/>
      <c r="CH540" s="1009"/>
      <c r="CI540" s="1009"/>
      <c r="CJ540" s="1009"/>
      <c r="CK540" s="1009"/>
      <c r="CL540" s="1009"/>
    </row>
    <row r="541" spans="1:90" s="959" customFormat="1">
      <c r="A541" s="928"/>
      <c r="D541" s="1025"/>
      <c r="E541" s="1025"/>
      <c r="F541" s="1025"/>
      <c r="G541" s="1025"/>
      <c r="P541" s="1009"/>
      <c r="Q541" s="1009"/>
      <c r="R541" s="1009"/>
      <c r="S541" s="1009"/>
      <c r="T541" s="1009"/>
      <c r="U541" s="1009"/>
      <c r="V541" s="1009"/>
      <c r="W541" s="1009"/>
      <c r="X541" s="1009"/>
      <c r="Y541" s="1009"/>
      <c r="Z541" s="1009"/>
      <c r="AA541" s="1009"/>
      <c r="AB541" s="1009"/>
      <c r="AC541" s="1009"/>
      <c r="AD541" s="1009"/>
      <c r="AE541" s="1009"/>
      <c r="AF541" s="1009"/>
      <c r="AG541" s="1009"/>
      <c r="AH541" s="1009"/>
      <c r="AI541" s="1009"/>
      <c r="AJ541" s="1009"/>
      <c r="AK541" s="1009"/>
      <c r="AL541" s="1009"/>
      <c r="AM541" s="1009"/>
      <c r="AN541" s="1009"/>
      <c r="AO541" s="1009"/>
      <c r="AP541" s="1009"/>
      <c r="AQ541" s="1009"/>
      <c r="AR541" s="1009"/>
      <c r="AS541" s="1009"/>
      <c r="AT541" s="1009"/>
      <c r="AU541" s="1009"/>
      <c r="AV541" s="1009"/>
      <c r="AW541" s="1009"/>
      <c r="AX541" s="1009"/>
      <c r="AY541" s="1009"/>
      <c r="AZ541" s="1009"/>
      <c r="BA541" s="1009"/>
      <c r="BB541" s="1009"/>
      <c r="BC541" s="1009"/>
      <c r="BD541" s="1009"/>
      <c r="BE541" s="1009"/>
      <c r="BF541" s="1009"/>
      <c r="BG541" s="1009"/>
      <c r="BH541" s="1009"/>
      <c r="BI541" s="1009"/>
      <c r="BJ541" s="1009"/>
      <c r="BK541" s="1009"/>
      <c r="BL541" s="1009"/>
      <c r="BM541" s="1009"/>
      <c r="BN541" s="1009"/>
      <c r="BO541" s="1009"/>
      <c r="BP541" s="1009"/>
      <c r="BQ541" s="1009"/>
      <c r="BR541" s="1009"/>
      <c r="BS541" s="1009"/>
      <c r="BT541" s="1009"/>
      <c r="BU541" s="1009"/>
      <c r="BV541" s="1009"/>
      <c r="BW541" s="1009"/>
      <c r="BX541" s="1009"/>
      <c r="BY541" s="1009"/>
      <c r="BZ541" s="1009"/>
      <c r="CA541" s="1009"/>
      <c r="CB541" s="1009"/>
      <c r="CC541" s="1009"/>
      <c r="CD541" s="1009"/>
      <c r="CE541" s="1009"/>
      <c r="CF541" s="1009"/>
      <c r="CG541" s="1009"/>
      <c r="CH541" s="1009"/>
      <c r="CI541" s="1009"/>
      <c r="CJ541" s="1009"/>
      <c r="CK541" s="1009"/>
      <c r="CL541" s="1009"/>
    </row>
    <row r="542" spans="1:90" s="959" customFormat="1">
      <c r="A542" s="928"/>
      <c r="D542" s="1025"/>
      <c r="E542" s="1025"/>
      <c r="F542" s="1025"/>
      <c r="G542" s="1025"/>
      <c r="P542" s="1009"/>
      <c r="Q542" s="1009"/>
      <c r="R542" s="1009"/>
      <c r="S542" s="1009"/>
      <c r="T542" s="1009"/>
      <c r="U542" s="1009"/>
      <c r="V542" s="1009"/>
      <c r="W542" s="1009"/>
      <c r="X542" s="1009"/>
      <c r="Y542" s="1009"/>
      <c r="Z542" s="1009"/>
      <c r="AA542" s="1009"/>
      <c r="AB542" s="1009"/>
      <c r="AC542" s="1009"/>
      <c r="AD542" s="1009"/>
      <c r="AE542" s="1009"/>
      <c r="AF542" s="1009"/>
      <c r="AG542" s="1009"/>
      <c r="AH542" s="1009"/>
      <c r="AI542" s="1009"/>
      <c r="AJ542" s="1009"/>
      <c r="AK542" s="1009"/>
      <c r="AL542" s="1009"/>
      <c r="AM542" s="1009"/>
      <c r="AN542" s="1009"/>
      <c r="AO542" s="1009"/>
      <c r="AP542" s="1009"/>
      <c r="AQ542" s="1009"/>
      <c r="AR542" s="1009"/>
      <c r="AS542" s="1009"/>
      <c r="AT542" s="1009"/>
      <c r="AU542" s="1009"/>
      <c r="AV542" s="1009"/>
      <c r="AW542" s="1009"/>
      <c r="AX542" s="1009"/>
      <c r="AY542" s="1009"/>
      <c r="AZ542" s="1009"/>
      <c r="BA542" s="1009"/>
      <c r="BB542" s="1009"/>
      <c r="BC542" s="1009"/>
      <c r="BD542" s="1009"/>
      <c r="BE542" s="1009"/>
      <c r="BF542" s="1009"/>
      <c r="BG542" s="1009"/>
      <c r="BH542" s="1009"/>
      <c r="BI542" s="1009"/>
      <c r="BJ542" s="1009"/>
      <c r="BK542" s="1009"/>
      <c r="BL542" s="1009"/>
      <c r="BM542" s="1009"/>
      <c r="BN542" s="1009"/>
      <c r="BO542" s="1009"/>
      <c r="BP542" s="1009"/>
      <c r="BQ542" s="1009"/>
      <c r="BR542" s="1009"/>
      <c r="BS542" s="1009"/>
      <c r="BT542" s="1009"/>
      <c r="BU542" s="1009"/>
      <c r="BV542" s="1009"/>
      <c r="BW542" s="1009"/>
      <c r="BX542" s="1009"/>
      <c r="BY542" s="1009"/>
      <c r="BZ542" s="1009"/>
      <c r="CA542" s="1009"/>
      <c r="CB542" s="1009"/>
      <c r="CC542" s="1009"/>
      <c r="CD542" s="1009"/>
      <c r="CE542" s="1009"/>
      <c r="CF542" s="1009"/>
      <c r="CG542" s="1009"/>
      <c r="CH542" s="1009"/>
      <c r="CI542" s="1009"/>
      <c r="CJ542" s="1009"/>
      <c r="CK542" s="1009"/>
      <c r="CL542" s="1009"/>
    </row>
    <row r="543" spans="1:90" s="959" customFormat="1">
      <c r="A543" s="928"/>
      <c r="D543" s="1025"/>
      <c r="E543" s="1025"/>
      <c r="F543" s="1025"/>
      <c r="G543" s="1025"/>
      <c r="P543" s="1009"/>
      <c r="Q543" s="1009"/>
      <c r="R543" s="1009"/>
      <c r="S543" s="1009"/>
      <c r="T543" s="1009"/>
      <c r="U543" s="1009"/>
      <c r="V543" s="1009"/>
      <c r="W543" s="1009"/>
      <c r="X543" s="1009"/>
      <c r="Y543" s="1009"/>
      <c r="Z543" s="1009"/>
      <c r="AA543" s="1009"/>
      <c r="AB543" s="1009"/>
      <c r="AC543" s="1009"/>
      <c r="AD543" s="1009"/>
      <c r="AE543" s="1009"/>
      <c r="AF543" s="1009"/>
      <c r="AG543" s="1009"/>
      <c r="AH543" s="1009"/>
      <c r="AI543" s="1009"/>
      <c r="AJ543" s="1009"/>
      <c r="AK543" s="1009"/>
      <c r="AL543" s="1009"/>
      <c r="AM543" s="1009"/>
      <c r="AN543" s="1009"/>
      <c r="AO543" s="1009"/>
      <c r="AP543" s="1009"/>
      <c r="AQ543" s="1009"/>
      <c r="AR543" s="1009"/>
      <c r="AS543" s="1009"/>
      <c r="AT543" s="1009"/>
      <c r="AU543" s="1009"/>
      <c r="AV543" s="1009"/>
      <c r="AW543" s="1009"/>
      <c r="AX543" s="1009"/>
      <c r="AY543" s="1009"/>
      <c r="AZ543" s="1009"/>
      <c r="BA543" s="1009"/>
      <c r="BB543" s="1009"/>
      <c r="BC543" s="1009"/>
      <c r="BD543" s="1009"/>
      <c r="BE543" s="1009"/>
      <c r="BF543" s="1009"/>
      <c r="BG543" s="1009"/>
      <c r="BH543" s="1009"/>
      <c r="BI543" s="1009"/>
      <c r="BJ543" s="1009"/>
      <c r="BK543" s="1009"/>
      <c r="BL543" s="1009"/>
      <c r="BM543" s="1009"/>
      <c r="BN543" s="1009"/>
      <c r="BO543" s="1009"/>
      <c r="BP543" s="1009"/>
      <c r="BQ543" s="1009"/>
      <c r="BR543" s="1009"/>
      <c r="BS543" s="1009"/>
      <c r="BT543" s="1009"/>
      <c r="BU543" s="1009"/>
      <c r="BV543" s="1009"/>
      <c r="BW543" s="1009"/>
      <c r="BX543" s="1009"/>
      <c r="BY543" s="1009"/>
      <c r="BZ543" s="1009"/>
      <c r="CA543" s="1009"/>
      <c r="CB543" s="1009"/>
      <c r="CC543" s="1009"/>
      <c r="CD543" s="1009"/>
      <c r="CE543" s="1009"/>
      <c r="CF543" s="1009"/>
      <c r="CG543" s="1009"/>
      <c r="CH543" s="1009"/>
      <c r="CI543" s="1009"/>
      <c r="CJ543" s="1009"/>
      <c r="CK543" s="1009"/>
      <c r="CL543" s="1009"/>
    </row>
    <row r="544" spans="1:90" s="959" customFormat="1">
      <c r="A544" s="928"/>
      <c r="D544" s="1025"/>
      <c r="E544" s="1025"/>
      <c r="F544" s="1025"/>
      <c r="G544" s="1025"/>
      <c r="P544" s="1009"/>
      <c r="Q544" s="1009"/>
      <c r="R544" s="1009"/>
      <c r="S544" s="1009"/>
      <c r="T544" s="1009"/>
      <c r="U544" s="1009"/>
      <c r="V544" s="1009"/>
      <c r="W544" s="1009"/>
      <c r="X544" s="1009"/>
      <c r="Y544" s="1009"/>
      <c r="Z544" s="1009"/>
      <c r="AA544" s="1009"/>
      <c r="AB544" s="1009"/>
      <c r="AC544" s="1009"/>
      <c r="AD544" s="1009"/>
      <c r="AE544" s="1009"/>
      <c r="AF544" s="1009"/>
      <c r="AG544" s="1009"/>
      <c r="AH544" s="1009"/>
      <c r="AI544" s="1009"/>
      <c r="AJ544" s="1009"/>
      <c r="AK544" s="1009"/>
      <c r="AL544" s="1009"/>
      <c r="AM544" s="1009"/>
      <c r="AN544" s="1009"/>
      <c r="AO544" s="1009"/>
      <c r="AP544" s="1009"/>
      <c r="AQ544" s="1009"/>
      <c r="AR544" s="1009"/>
      <c r="AS544" s="1009"/>
      <c r="AT544" s="1009"/>
      <c r="AU544" s="1009"/>
      <c r="AV544" s="1009"/>
      <c r="AW544" s="1009"/>
      <c r="AX544" s="1009"/>
      <c r="AY544" s="1009"/>
      <c r="AZ544" s="1009"/>
      <c r="BA544" s="1009"/>
      <c r="BB544" s="1009"/>
      <c r="BC544" s="1009"/>
      <c r="BD544" s="1009"/>
      <c r="BE544" s="1009"/>
      <c r="BF544" s="1009"/>
      <c r="BG544" s="1009"/>
      <c r="BH544" s="1009"/>
      <c r="BI544" s="1009"/>
      <c r="BJ544" s="1009"/>
      <c r="BK544" s="1009"/>
      <c r="BL544" s="1009"/>
      <c r="BM544" s="1009"/>
      <c r="BN544" s="1009"/>
      <c r="BO544" s="1009"/>
      <c r="BP544" s="1009"/>
      <c r="BQ544" s="1009"/>
      <c r="BR544" s="1009"/>
      <c r="BS544" s="1009"/>
      <c r="BT544" s="1009"/>
      <c r="BU544" s="1009"/>
      <c r="BV544" s="1009"/>
      <c r="BW544" s="1009"/>
      <c r="BX544" s="1009"/>
      <c r="BY544" s="1009"/>
      <c r="BZ544" s="1009"/>
      <c r="CA544" s="1009"/>
      <c r="CB544" s="1009"/>
      <c r="CC544" s="1009"/>
      <c r="CD544" s="1009"/>
      <c r="CE544" s="1009"/>
      <c r="CF544" s="1009"/>
      <c r="CG544" s="1009"/>
      <c r="CH544" s="1009"/>
      <c r="CI544" s="1009"/>
      <c r="CJ544" s="1009"/>
      <c r="CK544" s="1009"/>
      <c r="CL544" s="1009"/>
    </row>
    <row r="545" spans="1:90" s="959" customFormat="1">
      <c r="A545" s="928"/>
      <c r="D545" s="1025"/>
      <c r="E545" s="1025"/>
      <c r="F545" s="1025"/>
      <c r="G545" s="1025"/>
      <c r="P545" s="1009"/>
      <c r="Q545" s="1009"/>
      <c r="R545" s="1009"/>
      <c r="S545" s="1009"/>
      <c r="T545" s="1009"/>
      <c r="U545" s="1009"/>
      <c r="V545" s="1009"/>
      <c r="W545" s="1009"/>
      <c r="X545" s="1009"/>
      <c r="Y545" s="1009"/>
      <c r="Z545" s="1009"/>
      <c r="AA545" s="1009"/>
      <c r="AB545" s="1009"/>
      <c r="AC545" s="1009"/>
      <c r="AD545" s="1009"/>
      <c r="AE545" s="1009"/>
      <c r="AF545" s="1009"/>
      <c r="AG545" s="1009"/>
      <c r="AH545" s="1009"/>
      <c r="AI545" s="1009"/>
      <c r="AJ545" s="1009"/>
      <c r="AK545" s="1009"/>
      <c r="AL545" s="1009"/>
      <c r="AM545" s="1009"/>
      <c r="AN545" s="1009"/>
      <c r="AO545" s="1009"/>
      <c r="AP545" s="1009"/>
      <c r="AQ545" s="1009"/>
      <c r="AR545" s="1009"/>
      <c r="AS545" s="1009"/>
      <c r="AT545" s="1009"/>
      <c r="AU545" s="1009"/>
      <c r="AV545" s="1009"/>
      <c r="AW545" s="1009"/>
      <c r="AX545" s="1009"/>
      <c r="AY545" s="1009"/>
      <c r="AZ545" s="1009"/>
      <c r="BA545" s="1009"/>
      <c r="BB545" s="1009"/>
      <c r="BC545" s="1009"/>
      <c r="BD545" s="1009"/>
      <c r="BE545" s="1009"/>
      <c r="BF545" s="1009"/>
      <c r="BG545" s="1009"/>
      <c r="BH545" s="1009"/>
      <c r="BI545" s="1009"/>
      <c r="BJ545" s="1009"/>
      <c r="BK545" s="1009"/>
      <c r="BL545" s="1009"/>
      <c r="BM545" s="1009"/>
      <c r="BN545" s="1009"/>
      <c r="BO545" s="1009"/>
      <c r="BP545" s="1009"/>
      <c r="BQ545" s="1009"/>
      <c r="BR545" s="1009"/>
      <c r="BS545" s="1009"/>
      <c r="BT545" s="1009"/>
      <c r="BU545" s="1009"/>
      <c r="BV545" s="1009"/>
      <c r="BW545" s="1009"/>
      <c r="BX545" s="1009"/>
      <c r="BY545" s="1009"/>
      <c r="BZ545" s="1009"/>
      <c r="CA545" s="1009"/>
      <c r="CB545" s="1009"/>
      <c r="CC545" s="1009"/>
      <c r="CD545" s="1009"/>
      <c r="CE545" s="1009"/>
      <c r="CF545" s="1009"/>
      <c r="CG545" s="1009"/>
      <c r="CH545" s="1009"/>
      <c r="CI545" s="1009"/>
      <c r="CJ545" s="1009"/>
      <c r="CK545" s="1009"/>
      <c r="CL545" s="1009"/>
    </row>
    <row r="546" spans="1:90" s="959" customFormat="1">
      <c r="A546" s="928"/>
      <c r="D546" s="1025"/>
      <c r="E546" s="1025"/>
      <c r="F546" s="1025"/>
      <c r="G546" s="1025"/>
      <c r="P546" s="1009"/>
      <c r="Q546" s="1009"/>
      <c r="R546" s="1009"/>
      <c r="S546" s="1009"/>
      <c r="T546" s="1009"/>
      <c r="U546" s="1009"/>
      <c r="V546" s="1009"/>
      <c r="W546" s="1009"/>
      <c r="X546" s="1009"/>
      <c r="Y546" s="1009"/>
      <c r="Z546" s="1009"/>
      <c r="AA546" s="1009"/>
      <c r="AB546" s="1009"/>
      <c r="AC546" s="1009"/>
      <c r="AD546" s="1009"/>
      <c r="AE546" s="1009"/>
      <c r="AF546" s="1009"/>
      <c r="AG546" s="1009"/>
      <c r="AH546" s="1009"/>
      <c r="AI546" s="1009"/>
      <c r="AJ546" s="1009"/>
      <c r="AK546" s="1009"/>
      <c r="AL546" s="1009"/>
      <c r="AM546" s="1009"/>
      <c r="AN546" s="1009"/>
      <c r="AO546" s="1009"/>
      <c r="AP546" s="1009"/>
      <c r="AQ546" s="1009"/>
      <c r="AR546" s="1009"/>
      <c r="AS546" s="1009"/>
      <c r="AT546" s="1009"/>
      <c r="AU546" s="1009"/>
      <c r="AV546" s="1009"/>
      <c r="AW546" s="1009"/>
      <c r="AX546" s="1009"/>
      <c r="AY546" s="1009"/>
      <c r="AZ546" s="1009"/>
      <c r="BA546" s="1009"/>
      <c r="BB546" s="1009"/>
      <c r="BC546" s="1009"/>
      <c r="BD546" s="1009"/>
      <c r="BE546" s="1009"/>
      <c r="BF546" s="1009"/>
      <c r="BG546" s="1009"/>
      <c r="BH546" s="1009"/>
      <c r="BI546" s="1009"/>
      <c r="BJ546" s="1009"/>
      <c r="BK546" s="1009"/>
      <c r="BL546" s="1009"/>
      <c r="BM546" s="1009"/>
      <c r="BN546" s="1009"/>
      <c r="BO546" s="1009"/>
      <c r="BP546" s="1009"/>
      <c r="BQ546" s="1009"/>
      <c r="BR546" s="1009"/>
      <c r="BS546" s="1009"/>
      <c r="BT546" s="1009"/>
      <c r="BU546" s="1009"/>
      <c r="BV546" s="1009"/>
      <c r="BW546" s="1009"/>
      <c r="BX546" s="1009"/>
      <c r="BY546" s="1009"/>
      <c r="BZ546" s="1009"/>
      <c r="CA546" s="1009"/>
      <c r="CB546" s="1009"/>
      <c r="CC546" s="1009"/>
      <c r="CD546" s="1009"/>
      <c r="CE546" s="1009"/>
      <c r="CF546" s="1009"/>
      <c r="CG546" s="1009"/>
      <c r="CH546" s="1009"/>
      <c r="CI546" s="1009"/>
      <c r="CJ546" s="1009"/>
      <c r="CK546" s="1009"/>
      <c r="CL546" s="1009"/>
    </row>
    <row r="547" spans="1:90" s="959" customFormat="1">
      <c r="A547" s="928"/>
      <c r="D547" s="1025"/>
      <c r="E547" s="1025"/>
      <c r="F547" s="1025"/>
      <c r="G547" s="1025"/>
      <c r="P547" s="1009"/>
      <c r="Q547" s="1009"/>
      <c r="R547" s="1009"/>
      <c r="S547" s="1009"/>
      <c r="T547" s="1009"/>
      <c r="U547" s="1009"/>
      <c r="V547" s="1009"/>
      <c r="W547" s="1009"/>
      <c r="X547" s="1009"/>
      <c r="Y547" s="1009"/>
      <c r="Z547" s="1009"/>
      <c r="AA547" s="1009"/>
      <c r="AB547" s="1009"/>
      <c r="AC547" s="1009"/>
      <c r="AD547" s="1009"/>
      <c r="AE547" s="1009"/>
      <c r="AF547" s="1009"/>
      <c r="AG547" s="1009"/>
      <c r="AH547" s="1009"/>
      <c r="AI547" s="1009"/>
      <c r="AJ547" s="1009"/>
      <c r="AK547" s="1009"/>
      <c r="AL547" s="1009"/>
      <c r="AM547" s="1009"/>
      <c r="AN547" s="1009"/>
      <c r="AO547" s="1009"/>
      <c r="AP547" s="1009"/>
      <c r="AQ547" s="1009"/>
      <c r="AR547" s="1009"/>
      <c r="AS547" s="1009"/>
      <c r="AT547" s="1009"/>
      <c r="AU547" s="1009"/>
      <c r="AV547" s="1009"/>
      <c r="AW547" s="1009"/>
      <c r="AX547" s="1009"/>
      <c r="AY547" s="1009"/>
      <c r="AZ547" s="1009"/>
      <c r="BA547" s="1009"/>
      <c r="BB547" s="1009"/>
      <c r="BC547" s="1009"/>
      <c r="BD547" s="1009"/>
      <c r="BE547" s="1009"/>
      <c r="BF547" s="1009"/>
      <c r="BG547" s="1009"/>
      <c r="BH547" s="1009"/>
      <c r="BI547" s="1009"/>
      <c r="BJ547" s="1009"/>
      <c r="BK547" s="1009"/>
      <c r="BL547" s="1009"/>
      <c r="BM547" s="1009"/>
      <c r="BN547" s="1009"/>
      <c r="BO547" s="1009"/>
      <c r="BP547" s="1009"/>
      <c r="BQ547" s="1009"/>
      <c r="BR547" s="1009"/>
      <c r="BS547" s="1009"/>
      <c r="BT547" s="1009"/>
      <c r="BU547" s="1009"/>
      <c r="BV547" s="1009"/>
      <c r="BW547" s="1009"/>
      <c r="BX547" s="1009"/>
      <c r="BY547" s="1009"/>
      <c r="BZ547" s="1009"/>
      <c r="CA547" s="1009"/>
      <c r="CB547" s="1009"/>
      <c r="CC547" s="1009"/>
      <c r="CD547" s="1009"/>
      <c r="CE547" s="1009"/>
      <c r="CF547" s="1009"/>
      <c r="CG547" s="1009"/>
      <c r="CH547" s="1009"/>
      <c r="CI547" s="1009"/>
      <c r="CJ547" s="1009"/>
      <c r="CK547" s="1009"/>
      <c r="CL547" s="1009"/>
    </row>
    <row r="548" spans="1:90" s="959" customFormat="1">
      <c r="A548" s="928"/>
      <c r="D548" s="1025"/>
      <c r="E548" s="1025"/>
      <c r="F548" s="1025"/>
      <c r="G548" s="1025"/>
      <c r="P548" s="1009"/>
      <c r="Q548" s="1009"/>
      <c r="R548" s="1009"/>
      <c r="S548" s="1009"/>
      <c r="T548" s="1009"/>
      <c r="U548" s="1009"/>
      <c r="V548" s="1009"/>
      <c r="W548" s="1009"/>
      <c r="X548" s="1009"/>
      <c r="Y548" s="1009"/>
      <c r="Z548" s="1009"/>
      <c r="AA548" s="1009"/>
      <c r="AB548" s="1009"/>
      <c r="AC548" s="1009"/>
      <c r="AD548" s="1009"/>
      <c r="AE548" s="1009"/>
      <c r="AF548" s="1009"/>
      <c r="AG548" s="1009"/>
      <c r="AH548" s="1009"/>
      <c r="AI548" s="1009"/>
      <c r="AJ548" s="1009"/>
      <c r="AK548" s="1009"/>
      <c r="AL548" s="1009"/>
      <c r="AM548" s="1009"/>
      <c r="AN548" s="1009"/>
      <c r="AO548" s="1009"/>
      <c r="AP548" s="1009"/>
      <c r="AQ548" s="1009"/>
      <c r="AR548" s="1009"/>
      <c r="AS548" s="1009"/>
      <c r="AT548" s="1009"/>
      <c r="AU548" s="1009"/>
      <c r="AV548" s="1009"/>
      <c r="AW548" s="1009"/>
      <c r="AX548" s="1009"/>
      <c r="AY548" s="1009"/>
      <c r="AZ548" s="1009"/>
      <c r="BA548" s="1009"/>
      <c r="BB548" s="1009"/>
      <c r="BC548" s="1009"/>
      <c r="BD548" s="1009"/>
      <c r="BE548" s="1009"/>
      <c r="BF548" s="1009"/>
      <c r="BG548" s="1009"/>
      <c r="BH548" s="1009"/>
      <c r="BI548" s="1009"/>
      <c r="BJ548" s="1009"/>
      <c r="BK548" s="1009"/>
      <c r="BL548" s="1009"/>
      <c r="BM548" s="1009"/>
      <c r="BN548" s="1009"/>
      <c r="BO548" s="1009"/>
      <c r="BP548" s="1009"/>
      <c r="BQ548" s="1009"/>
      <c r="BR548" s="1009"/>
      <c r="BS548" s="1009"/>
      <c r="BT548" s="1009"/>
      <c r="BU548" s="1009"/>
      <c r="BV548" s="1009"/>
      <c r="BW548" s="1009"/>
      <c r="BX548" s="1009"/>
      <c r="BY548" s="1009"/>
      <c r="BZ548" s="1009"/>
      <c r="CA548" s="1009"/>
      <c r="CB548" s="1009"/>
      <c r="CC548" s="1009"/>
      <c r="CD548" s="1009"/>
      <c r="CE548" s="1009"/>
      <c r="CF548" s="1009"/>
      <c r="CG548" s="1009"/>
      <c r="CH548" s="1009"/>
      <c r="CI548" s="1009"/>
      <c r="CJ548" s="1009"/>
      <c r="CK548" s="1009"/>
      <c r="CL548" s="1009"/>
    </row>
    <row r="549" spans="1:90" s="959" customFormat="1">
      <c r="A549" s="928"/>
      <c r="D549" s="1025"/>
      <c r="E549" s="1025"/>
      <c r="F549" s="1025"/>
      <c r="G549" s="1025"/>
      <c r="P549" s="1009"/>
      <c r="Q549" s="1009"/>
      <c r="R549" s="1009"/>
      <c r="S549" s="1009"/>
      <c r="T549" s="1009"/>
      <c r="U549" s="1009"/>
      <c r="V549" s="1009"/>
      <c r="W549" s="1009"/>
      <c r="X549" s="1009"/>
      <c r="Y549" s="1009"/>
      <c r="Z549" s="1009"/>
      <c r="AA549" s="1009"/>
      <c r="AB549" s="1009"/>
      <c r="AC549" s="1009"/>
      <c r="AD549" s="1009"/>
      <c r="AE549" s="1009"/>
      <c r="AF549" s="1009"/>
      <c r="AG549" s="1009"/>
      <c r="AH549" s="1009"/>
      <c r="AI549" s="1009"/>
      <c r="AJ549" s="1009"/>
      <c r="AK549" s="1009"/>
      <c r="AL549" s="1009"/>
      <c r="AM549" s="1009"/>
      <c r="AN549" s="1009"/>
      <c r="AO549" s="1009"/>
      <c r="AP549" s="1009"/>
      <c r="AQ549" s="1009"/>
      <c r="AR549" s="1009"/>
      <c r="AS549" s="1009"/>
      <c r="AT549" s="1009"/>
      <c r="AU549" s="1009"/>
      <c r="AV549" s="1009"/>
      <c r="AW549" s="1009"/>
      <c r="AX549" s="1009"/>
      <c r="AY549" s="1009"/>
      <c r="AZ549" s="1009"/>
      <c r="BA549" s="1009"/>
      <c r="BB549" s="1009"/>
      <c r="BC549" s="1009"/>
      <c r="BD549" s="1009"/>
      <c r="BE549" s="1009"/>
      <c r="BF549" s="1009"/>
      <c r="BG549" s="1009"/>
      <c r="BH549" s="1009"/>
      <c r="BI549" s="1009"/>
      <c r="BJ549" s="1009"/>
      <c r="BK549" s="1009"/>
      <c r="BL549" s="1009"/>
      <c r="BM549" s="1009"/>
      <c r="BN549" s="1009"/>
      <c r="BO549" s="1009"/>
      <c r="BP549" s="1009"/>
      <c r="BQ549" s="1009"/>
      <c r="BR549" s="1009"/>
      <c r="BS549" s="1009"/>
      <c r="BT549" s="1009"/>
      <c r="BU549" s="1009"/>
      <c r="BV549" s="1009"/>
      <c r="BW549" s="1009"/>
      <c r="BX549" s="1009"/>
      <c r="BY549" s="1009"/>
      <c r="BZ549" s="1009"/>
      <c r="CA549" s="1009"/>
      <c r="CB549" s="1009"/>
      <c r="CC549" s="1009"/>
      <c r="CD549" s="1009"/>
      <c r="CE549" s="1009"/>
      <c r="CF549" s="1009"/>
      <c r="CG549" s="1009"/>
      <c r="CH549" s="1009"/>
      <c r="CI549" s="1009"/>
      <c r="CJ549" s="1009"/>
      <c r="CK549" s="1009"/>
      <c r="CL549" s="1009"/>
    </row>
    <row r="550" spans="1:90" s="959" customFormat="1">
      <c r="A550" s="928"/>
      <c r="D550" s="1025"/>
      <c r="E550" s="1025"/>
      <c r="F550" s="1025"/>
      <c r="G550" s="1025"/>
      <c r="P550" s="1009"/>
      <c r="Q550" s="1009"/>
      <c r="R550" s="1009"/>
      <c r="S550" s="1009"/>
      <c r="T550" s="1009"/>
      <c r="U550" s="1009"/>
      <c r="V550" s="1009"/>
      <c r="W550" s="1009"/>
      <c r="X550" s="1009"/>
      <c r="Y550" s="1009"/>
      <c r="Z550" s="1009"/>
      <c r="AA550" s="1009"/>
      <c r="AB550" s="1009"/>
      <c r="AC550" s="1009"/>
      <c r="AD550" s="1009"/>
      <c r="AE550" s="1009"/>
      <c r="AF550" s="1009"/>
      <c r="AG550" s="1009"/>
      <c r="AH550" s="1009"/>
      <c r="AI550" s="1009"/>
      <c r="AJ550" s="1009"/>
      <c r="AK550" s="1009"/>
      <c r="AL550" s="1009"/>
      <c r="AM550" s="1009"/>
      <c r="AN550" s="1009"/>
      <c r="AO550" s="1009"/>
      <c r="AP550" s="1009"/>
      <c r="AQ550" s="1009"/>
      <c r="AR550" s="1009"/>
      <c r="AS550" s="1009"/>
      <c r="AT550" s="1009"/>
      <c r="AU550" s="1009"/>
      <c r="AV550" s="1009"/>
      <c r="AW550" s="1009"/>
      <c r="AX550" s="1009"/>
      <c r="AY550" s="1009"/>
      <c r="AZ550" s="1009"/>
      <c r="BA550" s="1009"/>
      <c r="BB550" s="1009"/>
      <c r="BC550" s="1009"/>
      <c r="BD550" s="1009"/>
      <c r="BE550" s="1009"/>
      <c r="BF550" s="1009"/>
      <c r="BG550" s="1009"/>
      <c r="BH550" s="1009"/>
      <c r="BI550" s="1009"/>
      <c r="BJ550" s="1009"/>
      <c r="BK550" s="1009"/>
      <c r="BL550" s="1009"/>
      <c r="BM550" s="1009"/>
      <c r="BN550" s="1009"/>
      <c r="BO550" s="1009"/>
      <c r="BP550" s="1009"/>
      <c r="BQ550" s="1009"/>
      <c r="BR550" s="1009"/>
      <c r="BS550" s="1009"/>
      <c r="BT550" s="1009"/>
      <c r="BU550" s="1009"/>
      <c r="BV550" s="1009"/>
      <c r="BW550" s="1009"/>
      <c r="BX550" s="1009"/>
      <c r="BY550" s="1009"/>
      <c r="BZ550" s="1009"/>
      <c r="CA550" s="1009"/>
      <c r="CB550" s="1009"/>
      <c r="CC550" s="1009"/>
      <c r="CD550" s="1009"/>
      <c r="CE550" s="1009"/>
      <c r="CF550" s="1009"/>
      <c r="CG550" s="1009"/>
      <c r="CH550" s="1009"/>
      <c r="CI550" s="1009"/>
      <c r="CJ550" s="1009"/>
      <c r="CK550" s="1009"/>
      <c r="CL550" s="1009"/>
    </row>
    <row r="551" spans="1:90" s="959" customFormat="1">
      <c r="A551" s="928"/>
      <c r="D551" s="1025"/>
      <c r="E551" s="1025"/>
      <c r="F551" s="1025"/>
      <c r="G551" s="1025"/>
      <c r="P551" s="1009"/>
      <c r="Q551" s="1009"/>
      <c r="R551" s="1009"/>
      <c r="S551" s="1009"/>
      <c r="T551" s="1009"/>
      <c r="U551" s="1009"/>
      <c r="V551" s="1009"/>
      <c r="W551" s="1009"/>
      <c r="X551" s="1009"/>
      <c r="Y551" s="1009"/>
      <c r="Z551" s="1009"/>
      <c r="AA551" s="1009"/>
      <c r="AB551" s="1009"/>
      <c r="AC551" s="1009"/>
      <c r="AD551" s="1009"/>
      <c r="AE551" s="1009"/>
      <c r="AF551" s="1009"/>
      <c r="AG551" s="1009"/>
      <c r="AH551" s="1009"/>
      <c r="AI551" s="1009"/>
      <c r="AJ551" s="1009"/>
      <c r="AK551" s="1009"/>
      <c r="AL551" s="1009"/>
      <c r="AM551" s="1009"/>
      <c r="AN551" s="1009"/>
      <c r="AO551" s="1009"/>
      <c r="AP551" s="1009"/>
      <c r="AQ551" s="1009"/>
      <c r="AR551" s="1009"/>
      <c r="AS551" s="1009"/>
      <c r="AT551" s="1009"/>
      <c r="AU551" s="1009"/>
      <c r="AV551" s="1009"/>
      <c r="AW551" s="1009"/>
      <c r="AX551" s="1009"/>
      <c r="AY551" s="1009"/>
      <c r="AZ551" s="1009"/>
      <c r="BA551" s="1009"/>
      <c r="BB551" s="1009"/>
      <c r="BC551" s="1009"/>
      <c r="BD551" s="1009"/>
      <c r="BE551" s="1009"/>
      <c r="BF551" s="1009"/>
      <c r="BG551" s="1009"/>
      <c r="BH551" s="1009"/>
      <c r="BI551" s="1009"/>
      <c r="BJ551" s="1009"/>
      <c r="BK551" s="1009"/>
      <c r="BL551" s="1009"/>
      <c r="BM551" s="1009"/>
      <c r="BN551" s="1009"/>
      <c r="BO551" s="1009"/>
      <c r="BP551" s="1009"/>
      <c r="BQ551" s="1009"/>
      <c r="BR551" s="1009"/>
      <c r="BS551" s="1009"/>
      <c r="BT551" s="1009"/>
      <c r="BU551" s="1009"/>
      <c r="BV551" s="1009"/>
      <c r="BW551" s="1009"/>
      <c r="BX551" s="1009"/>
      <c r="BY551" s="1009"/>
      <c r="BZ551" s="1009"/>
      <c r="CA551" s="1009"/>
      <c r="CB551" s="1009"/>
      <c r="CC551" s="1009"/>
      <c r="CD551" s="1009"/>
      <c r="CE551" s="1009"/>
      <c r="CF551" s="1009"/>
      <c r="CG551" s="1009"/>
      <c r="CH551" s="1009"/>
      <c r="CI551" s="1009"/>
      <c r="CJ551" s="1009"/>
      <c r="CK551" s="1009"/>
      <c r="CL551" s="1009"/>
    </row>
    <row r="552" spans="1:90" s="959" customFormat="1">
      <c r="A552" s="928"/>
      <c r="D552" s="1025"/>
      <c r="E552" s="1025"/>
      <c r="F552" s="1025"/>
      <c r="G552" s="1025"/>
      <c r="P552" s="1009"/>
      <c r="Q552" s="1009"/>
      <c r="R552" s="1009"/>
      <c r="S552" s="1009"/>
      <c r="T552" s="1009"/>
      <c r="U552" s="1009"/>
      <c r="V552" s="1009"/>
      <c r="W552" s="1009"/>
      <c r="X552" s="1009"/>
      <c r="Y552" s="1009"/>
      <c r="Z552" s="1009"/>
      <c r="AA552" s="1009"/>
      <c r="AB552" s="1009"/>
      <c r="AC552" s="1009"/>
      <c r="AD552" s="1009"/>
      <c r="AE552" s="1009"/>
      <c r="AF552" s="1009"/>
      <c r="AG552" s="1009"/>
      <c r="AH552" s="1009"/>
      <c r="AI552" s="1009"/>
      <c r="AJ552" s="1009"/>
      <c r="AK552" s="1009"/>
      <c r="AL552" s="1009"/>
      <c r="AM552" s="1009"/>
      <c r="AN552" s="1009"/>
      <c r="AO552" s="1009"/>
      <c r="AP552" s="1009"/>
      <c r="AQ552" s="1009"/>
      <c r="AR552" s="1009"/>
      <c r="AS552" s="1009"/>
      <c r="AT552" s="1009"/>
      <c r="AU552" s="1009"/>
      <c r="AV552" s="1009"/>
      <c r="AW552" s="1009"/>
      <c r="AX552" s="1009"/>
      <c r="AY552" s="1009"/>
      <c r="AZ552" s="1009"/>
      <c r="BA552" s="1009"/>
      <c r="BB552" s="1009"/>
      <c r="BC552" s="1009"/>
      <c r="BD552" s="1009"/>
      <c r="BE552" s="1009"/>
      <c r="BF552" s="1009"/>
      <c r="BG552" s="1009"/>
      <c r="BH552" s="1009"/>
      <c r="BI552" s="1009"/>
      <c r="BJ552" s="1009"/>
      <c r="BK552" s="1009"/>
      <c r="BL552" s="1009"/>
      <c r="BM552" s="1009"/>
      <c r="BN552" s="1009"/>
      <c r="BO552" s="1009"/>
      <c r="BP552" s="1009"/>
      <c r="BQ552" s="1009"/>
      <c r="BR552" s="1009"/>
      <c r="BS552" s="1009"/>
      <c r="BT552" s="1009"/>
      <c r="BU552" s="1009"/>
      <c r="BV552" s="1009"/>
      <c r="BW552" s="1009"/>
      <c r="BX552" s="1009"/>
      <c r="BY552" s="1009"/>
      <c r="BZ552" s="1009"/>
      <c r="CA552" s="1009"/>
      <c r="CB552" s="1009"/>
      <c r="CC552" s="1009"/>
      <c r="CD552" s="1009"/>
      <c r="CE552" s="1009"/>
      <c r="CF552" s="1009"/>
      <c r="CG552" s="1009"/>
      <c r="CH552" s="1009"/>
      <c r="CI552" s="1009"/>
      <c r="CJ552" s="1009"/>
      <c r="CK552" s="1009"/>
      <c r="CL552" s="1009"/>
    </row>
    <row r="553" spans="1:90" s="959" customFormat="1">
      <c r="A553" s="928"/>
      <c r="D553" s="1025"/>
      <c r="E553" s="1025"/>
      <c r="F553" s="1025"/>
      <c r="G553" s="1025"/>
      <c r="P553" s="1009"/>
      <c r="Q553" s="1009"/>
      <c r="R553" s="1009"/>
      <c r="S553" s="1009"/>
      <c r="T553" s="1009"/>
      <c r="U553" s="1009"/>
      <c r="V553" s="1009"/>
      <c r="W553" s="1009"/>
      <c r="X553" s="1009"/>
      <c r="Y553" s="1009"/>
      <c r="Z553" s="1009"/>
      <c r="AA553" s="1009"/>
      <c r="AB553" s="1009"/>
      <c r="AC553" s="1009"/>
      <c r="AD553" s="1009"/>
      <c r="AE553" s="1009"/>
      <c r="AF553" s="1009"/>
      <c r="AG553" s="1009"/>
      <c r="AH553" s="1009"/>
      <c r="AI553" s="1009"/>
      <c r="AJ553" s="1009"/>
      <c r="AK553" s="1009"/>
      <c r="AL553" s="1009"/>
      <c r="AM553" s="1009"/>
      <c r="AN553" s="1009"/>
      <c r="AO553" s="1009"/>
      <c r="AP553" s="1009"/>
      <c r="AQ553" s="1009"/>
      <c r="AR553" s="1009"/>
      <c r="AS553" s="1009"/>
      <c r="AT553" s="1009"/>
      <c r="AU553" s="1009"/>
      <c r="AV553" s="1009"/>
      <c r="AW553" s="1009"/>
      <c r="AX553" s="1009"/>
      <c r="AY553" s="1009"/>
      <c r="AZ553" s="1009"/>
      <c r="BA553" s="1009"/>
      <c r="BB553" s="1009"/>
      <c r="BC553" s="1009"/>
      <c r="BD553" s="1009"/>
      <c r="BE553" s="1009"/>
      <c r="BF553" s="1009"/>
      <c r="BG553" s="1009"/>
      <c r="BH553" s="1009"/>
      <c r="BI553" s="1009"/>
      <c r="BJ553" s="1009"/>
      <c r="BK553" s="1009"/>
      <c r="BL553" s="1009"/>
      <c r="BM553" s="1009"/>
      <c r="BN553" s="1009"/>
      <c r="BO553" s="1009"/>
      <c r="BP553" s="1009"/>
      <c r="BQ553" s="1009"/>
      <c r="BR553" s="1009"/>
      <c r="BS553" s="1009"/>
      <c r="BT553" s="1009"/>
      <c r="BU553" s="1009"/>
      <c r="BV553" s="1009"/>
      <c r="BW553" s="1009"/>
      <c r="BX553" s="1009"/>
      <c r="BY553" s="1009"/>
      <c r="BZ553" s="1009"/>
      <c r="CA553" s="1009"/>
      <c r="CB553" s="1009"/>
      <c r="CC553" s="1009"/>
      <c r="CD553" s="1009"/>
      <c r="CE553" s="1009"/>
      <c r="CF553" s="1009"/>
      <c r="CG553" s="1009"/>
      <c r="CH553" s="1009"/>
      <c r="CI553" s="1009"/>
      <c r="CJ553" s="1009"/>
      <c r="CK553" s="1009"/>
      <c r="CL553" s="1009"/>
    </row>
    <row r="554" spans="1:90" s="959" customFormat="1">
      <c r="A554" s="928"/>
      <c r="D554" s="1025"/>
      <c r="E554" s="1025"/>
      <c r="F554" s="1025"/>
      <c r="G554" s="1025"/>
      <c r="P554" s="1009"/>
      <c r="Q554" s="1009"/>
      <c r="R554" s="1009"/>
      <c r="S554" s="1009"/>
      <c r="T554" s="1009"/>
      <c r="U554" s="1009"/>
      <c r="V554" s="1009"/>
      <c r="W554" s="1009"/>
      <c r="X554" s="1009"/>
      <c r="Y554" s="1009"/>
      <c r="Z554" s="1009"/>
      <c r="AA554" s="1009"/>
      <c r="AB554" s="1009"/>
      <c r="AC554" s="1009"/>
      <c r="AD554" s="1009"/>
      <c r="AE554" s="1009"/>
      <c r="AF554" s="1009"/>
      <c r="AG554" s="1009"/>
      <c r="AH554" s="1009"/>
      <c r="AI554" s="1009"/>
      <c r="AJ554" s="1009"/>
      <c r="AK554" s="1009"/>
      <c r="AL554" s="1009"/>
      <c r="AM554" s="1009"/>
      <c r="AN554" s="1009"/>
      <c r="AO554" s="1009"/>
      <c r="AP554" s="1009"/>
      <c r="AQ554" s="1009"/>
      <c r="AR554" s="1009"/>
      <c r="AS554" s="1009"/>
      <c r="AT554" s="1009"/>
      <c r="AU554" s="1009"/>
      <c r="AV554" s="1009"/>
      <c r="AW554" s="1009"/>
      <c r="AX554" s="1009"/>
      <c r="AY554" s="1009"/>
      <c r="AZ554" s="1009"/>
      <c r="BA554" s="1009"/>
      <c r="BB554" s="1009"/>
      <c r="BC554" s="1009"/>
      <c r="BD554" s="1009"/>
      <c r="BE554" s="1009"/>
      <c r="BF554" s="1009"/>
      <c r="BG554" s="1009"/>
      <c r="BH554" s="1009"/>
      <c r="BI554" s="1009"/>
      <c r="BJ554" s="1009"/>
      <c r="BK554" s="1009"/>
      <c r="BL554" s="1009"/>
      <c r="BM554" s="1009"/>
      <c r="BN554" s="1009"/>
      <c r="BO554" s="1009"/>
      <c r="BP554" s="1009"/>
      <c r="BQ554" s="1009"/>
      <c r="BR554" s="1009"/>
      <c r="BS554" s="1009"/>
      <c r="BT554" s="1009"/>
      <c r="BU554" s="1009"/>
      <c r="BV554" s="1009"/>
      <c r="BW554" s="1009"/>
      <c r="BX554" s="1009"/>
      <c r="BY554" s="1009"/>
      <c r="BZ554" s="1009"/>
      <c r="CA554" s="1009"/>
      <c r="CB554" s="1009"/>
      <c r="CC554" s="1009"/>
      <c r="CD554" s="1009"/>
      <c r="CE554" s="1009"/>
      <c r="CF554" s="1009"/>
      <c r="CG554" s="1009"/>
      <c r="CH554" s="1009"/>
      <c r="CI554" s="1009"/>
      <c r="CJ554" s="1009"/>
      <c r="CK554" s="1009"/>
      <c r="CL554" s="1009"/>
    </row>
    <row r="555" spans="1:90" s="959" customFormat="1">
      <c r="A555" s="928"/>
      <c r="D555" s="1025"/>
      <c r="E555" s="1025"/>
      <c r="F555" s="1025"/>
      <c r="G555" s="1025"/>
      <c r="P555" s="1009"/>
      <c r="Q555" s="1009"/>
      <c r="R555" s="1009"/>
      <c r="S555" s="1009"/>
      <c r="T555" s="1009"/>
      <c r="U555" s="1009"/>
      <c r="V555" s="1009"/>
      <c r="W555" s="1009"/>
      <c r="X555" s="1009"/>
      <c r="Y555" s="1009"/>
      <c r="Z555" s="1009"/>
      <c r="AA555" s="1009"/>
      <c r="AB555" s="1009"/>
      <c r="AC555" s="1009"/>
      <c r="AD555" s="1009"/>
      <c r="AE555" s="1009"/>
      <c r="AF555" s="1009"/>
      <c r="AG555" s="1009"/>
      <c r="AH555" s="1009"/>
      <c r="AI555" s="1009"/>
      <c r="AJ555" s="1009"/>
      <c r="AK555" s="1009"/>
      <c r="AL555" s="1009"/>
      <c r="AM555" s="1009"/>
      <c r="AN555" s="1009"/>
      <c r="AO555" s="1009"/>
      <c r="AP555" s="1009"/>
      <c r="AQ555" s="1009"/>
      <c r="AR555" s="1009"/>
      <c r="AS555" s="1009"/>
      <c r="AT555" s="1009"/>
      <c r="AU555" s="1009"/>
      <c r="AV555" s="1009"/>
      <c r="AW555" s="1009"/>
      <c r="AX555" s="1009"/>
      <c r="AY555" s="1009"/>
      <c r="AZ555" s="1009"/>
      <c r="BA555" s="1009"/>
      <c r="BB555" s="1009"/>
      <c r="BC555" s="1009"/>
      <c r="BD555" s="1009"/>
      <c r="BE555" s="1009"/>
      <c r="BF555" s="1009"/>
      <c r="BG555" s="1009"/>
      <c r="BH555" s="1009"/>
      <c r="BI555" s="1009"/>
      <c r="BJ555" s="1009"/>
      <c r="BK555" s="1009"/>
      <c r="BL555" s="1009"/>
      <c r="BM555" s="1009"/>
      <c r="BN555" s="1009"/>
      <c r="BO555" s="1009"/>
      <c r="BP555" s="1009"/>
      <c r="BQ555" s="1009"/>
      <c r="BR555" s="1009"/>
      <c r="BS555" s="1009"/>
      <c r="BT555" s="1009"/>
      <c r="BU555" s="1009"/>
      <c r="BV555" s="1009"/>
      <c r="BW555" s="1009"/>
      <c r="BX555" s="1009"/>
      <c r="BY555" s="1009"/>
      <c r="BZ555" s="1009"/>
      <c r="CA555" s="1009"/>
      <c r="CB555" s="1009"/>
      <c r="CC555" s="1009"/>
      <c r="CD555" s="1009"/>
      <c r="CE555" s="1009"/>
      <c r="CF555" s="1009"/>
      <c r="CG555" s="1009"/>
      <c r="CH555" s="1009"/>
      <c r="CI555" s="1009"/>
      <c r="CJ555" s="1009"/>
      <c r="CK555" s="1009"/>
      <c r="CL555" s="1009"/>
    </row>
    <row r="556" spans="1:90" s="959" customFormat="1">
      <c r="A556" s="928"/>
      <c r="D556" s="1025"/>
      <c r="E556" s="1025"/>
      <c r="F556" s="1025"/>
      <c r="G556" s="1025"/>
      <c r="P556" s="1009"/>
      <c r="Q556" s="1009"/>
      <c r="R556" s="1009"/>
      <c r="S556" s="1009"/>
      <c r="T556" s="1009"/>
      <c r="U556" s="1009"/>
      <c r="V556" s="1009"/>
      <c r="W556" s="1009"/>
      <c r="X556" s="1009"/>
      <c r="Y556" s="1009"/>
      <c r="Z556" s="1009"/>
      <c r="AA556" s="1009"/>
      <c r="AB556" s="1009"/>
      <c r="AC556" s="1009"/>
      <c r="AD556" s="1009"/>
      <c r="AE556" s="1009"/>
      <c r="AF556" s="1009"/>
      <c r="AG556" s="1009"/>
      <c r="AH556" s="1009"/>
      <c r="AI556" s="1009"/>
      <c r="AJ556" s="1009"/>
      <c r="AK556" s="1009"/>
      <c r="AL556" s="1009"/>
      <c r="AM556" s="1009"/>
      <c r="AN556" s="1009"/>
      <c r="AO556" s="1009"/>
      <c r="AP556" s="1009"/>
      <c r="AQ556" s="1009"/>
      <c r="AR556" s="1009"/>
      <c r="AS556" s="1009"/>
      <c r="AT556" s="1009"/>
      <c r="AU556" s="1009"/>
      <c r="AV556" s="1009"/>
      <c r="AW556" s="1009"/>
      <c r="AX556" s="1009"/>
      <c r="AY556" s="1009"/>
      <c r="AZ556" s="1009"/>
      <c r="BA556" s="1009"/>
      <c r="BB556" s="1009"/>
      <c r="BC556" s="1009"/>
      <c r="BD556" s="1009"/>
      <c r="BE556" s="1009"/>
      <c r="BF556" s="1009"/>
      <c r="BG556" s="1009"/>
      <c r="BH556" s="1009"/>
      <c r="BI556" s="1009"/>
      <c r="BJ556" s="1009"/>
      <c r="BK556" s="1009"/>
      <c r="BL556" s="1009"/>
      <c r="BM556" s="1009"/>
      <c r="BN556" s="1009"/>
      <c r="BO556" s="1009"/>
      <c r="BP556" s="1009"/>
      <c r="BQ556" s="1009"/>
      <c r="BR556" s="1009"/>
      <c r="BS556" s="1009"/>
      <c r="BT556" s="1009"/>
      <c r="BU556" s="1009"/>
      <c r="BV556" s="1009"/>
      <c r="BW556" s="1009"/>
      <c r="BX556" s="1009"/>
      <c r="BY556" s="1009"/>
      <c r="BZ556" s="1009"/>
      <c r="CA556" s="1009"/>
      <c r="CB556" s="1009"/>
      <c r="CC556" s="1009"/>
      <c r="CD556" s="1009"/>
      <c r="CE556" s="1009"/>
      <c r="CF556" s="1009"/>
      <c r="CG556" s="1009"/>
      <c r="CH556" s="1009"/>
      <c r="CI556" s="1009"/>
      <c r="CJ556" s="1009"/>
      <c r="CK556" s="1009"/>
      <c r="CL556" s="1009"/>
    </row>
    <row r="557" spans="1:90" s="959" customFormat="1">
      <c r="A557" s="928"/>
      <c r="D557" s="1025"/>
      <c r="E557" s="1025"/>
      <c r="F557" s="1025"/>
      <c r="G557" s="1025"/>
      <c r="P557" s="1009"/>
      <c r="Q557" s="1009"/>
      <c r="R557" s="1009"/>
      <c r="S557" s="1009"/>
      <c r="T557" s="1009"/>
      <c r="U557" s="1009"/>
      <c r="V557" s="1009"/>
      <c r="W557" s="1009"/>
      <c r="X557" s="1009"/>
      <c r="Y557" s="1009"/>
      <c r="Z557" s="1009"/>
      <c r="AA557" s="1009"/>
      <c r="AB557" s="1009"/>
      <c r="AC557" s="1009"/>
      <c r="AD557" s="1009"/>
      <c r="AE557" s="1009"/>
      <c r="AF557" s="1009"/>
      <c r="AG557" s="1009"/>
      <c r="AH557" s="1009"/>
      <c r="AI557" s="1009"/>
      <c r="AJ557" s="1009"/>
      <c r="AK557" s="1009"/>
      <c r="AL557" s="1009"/>
      <c r="AM557" s="1009"/>
      <c r="AN557" s="1009"/>
      <c r="AO557" s="1009"/>
      <c r="AP557" s="1009"/>
      <c r="AQ557" s="1009"/>
      <c r="AR557" s="1009"/>
      <c r="AS557" s="1009"/>
      <c r="AT557" s="1009"/>
      <c r="AU557" s="1009"/>
      <c r="AV557" s="1009"/>
      <c r="AW557" s="1009"/>
      <c r="AX557" s="1009"/>
      <c r="AY557" s="1009"/>
      <c r="AZ557" s="1009"/>
      <c r="BA557" s="1009"/>
      <c r="BB557" s="1009"/>
      <c r="BC557" s="1009"/>
      <c r="BD557" s="1009"/>
      <c r="BE557" s="1009"/>
      <c r="BF557" s="1009"/>
      <c r="BG557" s="1009"/>
      <c r="BH557" s="1009"/>
      <c r="BI557" s="1009"/>
      <c r="BJ557" s="1009"/>
      <c r="BK557" s="1009"/>
      <c r="BL557" s="1009"/>
      <c r="BM557" s="1009"/>
      <c r="BN557" s="1009"/>
      <c r="BO557" s="1009"/>
      <c r="BP557" s="1009"/>
      <c r="BQ557" s="1009"/>
      <c r="BR557" s="1009"/>
      <c r="BS557" s="1009"/>
      <c r="BT557" s="1009"/>
      <c r="BU557" s="1009"/>
      <c r="BV557" s="1009"/>
      <c r="BW557" s="1009"/>
      <c r="BX557" s="1009"/>
      <c r="BY557" s="1009"/>
      <c r="BZ557" s="1009"/>
      <c r="CA557" s="1009"/>
      <c r="CB557" s="1009"/>
      <c r="CC557" s="1009"/>
      <c r="CD557" s="1009"/>
      <c r="CE557" s="1009"/>
      <c r="CF557" s="1009"/>
      <c r="CG557" s="1009"/>
      <c r="CH557" s="1009"/>
      <c r="CI557" s="1009"/>
      <c r="CJ557" s="1009"/>
      <c r="CK557" s="1009"/>
      <c r="CL557" s="1009"/>
    </row>
    <row r="558" spans="1:90" s="959" customFormat="1">
      <c r="A558" s="928"/>
      <c r="D558" s="1025"/>
      <c r="E558" s="1025"/>
      <c r="F558" s="1025"/>
      <c r="G558" s="1025"/>
      <c r="P558" s="1009"/>
      <c r="Q558" s="1009"/>
      <c r="R558" s="1009"/>
      <c r="S558" s="1009"/>
      <c r="T558" s="1009"/>
      <c r="U558" s="1009"/>
      <c r="V558" s="1009"/>
      <c r="W558" s="1009"/>
      <c r="X558" s="1009"/>
      <c r="Y558" s="1009"/>
      <c r="Z558" s="1009"/>
      <c r="AA558" s="1009"/>
      <c r="AB558" s="1009"/>
      <c r="AC558" s="1009"/>
      <c r="AD558" s="1009"/>
      <c r="AE558" s="1009"/>
      <c r="AF558" s="1009"/>
      <c r="AG558" s="1009"/>
      <c r="AH558" s="1009"/>
      <c r="AI558" s="1009"/>
      <c r="AJ558" s="1009"/>
      <c r="AK558" s="1009"/>
      <c r="AL558" s="1009"/>
      <c r="AM558" s="1009"/>
      <c r="AN558" s="1009"/>
      <c r="AO558" s="1009"/>
      <c r="AP558" s="1009"/>
      <c r="AQ558" s="1009"/>
      <c r="AR558" s="1009"/>
      <c r="AS558" s="1009"/>
      <c r="AT558" s="1009"/>
      <c r="AU558" s="1009"/>
      <c r="AV558" s="1009"/>
      <c r="AW558" s="1009"/>
      <c r="AX558" s="1009"/>
      <c r="AY558" s="1009"/>
      <c r="AZ558" s="1009"/>
      <c r="BA558" s="1009"/>
      <c r="BB558" s="1009"/>
      <c r="BC558" s="1009"/>
      <c r="BD558" s="1009"/>
      <c r="BE558" s="1009"/>
      <c r="BF558" s="1009"/>
      <c r="BG558" s="1009"/>
      <c r="BH558" s="1009"/>
      <c r="BI558" s="1009"/>
      <c r="BJ558" s="1009"/>
      <c r="BK558" s="1009"/>
      <c r="BL558" s="1009"/>
      <c r="BM558" s="1009"/>
      <c r="BN558" s="1009"/>
      <c r="BO558" s="1009"/>
      <c r="BP558" s="1009"/>
      <c r="BQ558" s="1009"/>
      <c r="BR558" s="1009"/>
      <c r="BS558" s="1009"/>
      <c r="BT558" s="1009"/>
      <c r="BU558" s="1009"/>
      <c r="BV558" s="1009"/>
      <c r="BW558" s="1009"/>
      <c r="BX558" s="1009"/>
      <c r="BY558" s="1009"/>
      <c r="BZ558" s="1009"/>
      <c r="CA558" s="1009"/>
      <c r="CB558" s="1009"/>
      <c r="CC558" s="1009"/>
      <c r="CD558" s="1009"/>
      <c r="CE558" s="1009"/>
      <c r="CF558" s="1009"/>
      <c r="CG558" s="1009"/>
      <c r="CH558" s="1009"/>
      <c r="CI558" s="1009"/>
      <c r="CJ558" s="1009"/>
      <c r="CK558" s="1009"/>
      <c r="CL558" s="1009"/>
    </row>
    <row r="559" spans="1:90" s="959" customFormat="1">
      <c r="A559" s="928"/>
      <c r="D559" s="1025"/>
      <c r="E559" s="1025"/>
      <c r="F559" s="1025"/>
      <c r="G559" s="1025"/>
      <c r="P559" s="1009"/>
      <c r="Q559" s="1009"/>
      <c r="R559" s="1009"/>
      <c r="S559" s="1009"/>
      <c r="T559" s="1009"/>
      <c r="U559" s="1009"/>
      <c r="V559" s="1009"/>
      <c r="W559" s="1009"/>
      <c r="X559" s="1009"/>
      <c r="Y559" s="1009"/>
      <c r="Z559" s="1009"/>
      <c r="AA559" s="1009"/>
      <c r="AB559" s="1009"/>
      <c r="AC559" s="1009"/>
      <c r="AD559" s="1009"/>
      <c r="AE559" s="1009"/>
      <c r="AF559" s="1009"/>
      <c r="AG559" s="1009"/>
      <c r="AH559" s="1009"/>
      <c r="AI559" s="1009"/>
      <c r="AJ559" s="1009"/>
      <c r="AK559" s="1009"/>
      <c r="AL559" s="1009"/>
      <c r="AM559" s="1009"/>
      <c r="AN559" s="1009"/>
      <c r="AO559" s="1009"/>
      <c r="AP559" s="1009"/>
      <c r="AQ559" s="1009"/>
      <c r="AR559" s="1009"/>
      <c r="AS559" s="1009"/>
      <c r="AT559" s="1009"/>
      <c r="AU559" s="1009"/>
      <c r="AV559" s="1009"/>
      <c r="AW559" s="1009"/>
      <c r="AX559" s="1009"/>
      <c r="AY559" s="1009"/>
      <c r="AZ559" s="1009"/>
      <c r="BA559" s="1009"/>
      <c r="BB559" s="1009"/>
      <c r="BC559" s="1009"/>
      <c r="BD559" s="1009"/>
      <c r="BE559" s="1009"/>
      <c r="BF559" s="1009"/>
      <c r="BG559" s="1009"/>
      <c r="BH559" s="1009"/>
      <c r="BI559" s="1009"/>
      <c r="BJ559" s="1009"/>
      <c r="BK559" s="1009"/>
      <c r="BL559" s="1009"/>
      <c r="BM559" s="1009"/>
      <c r="BN559" s="1009"/>
      <c r="BO559" s="1009"/>
      <c r="BP559" s="1009"/>
      <c r="BQ559" s="1009"/>
      <c r="BR559" s="1009"/>
      <c r="BS559" s="1009"/>
      <c r="BT559" s="1009"/>
      <c r="BU559" s="1009"/>
      <c r="BV559" s="1009"/>
      <c r="BW559" s="1009"/>
      <c r="BX559" s="1009"/>
      <c r="BY559" s="1009"/>
      <c r="BZ559" s="1009"/>
      <c r="CA559" s="1009"/>
      <c r="CB559" s="1009"/>
      <c r="CC559" s="1009"/>
      <c r="CD559" s="1009"/>
      <c r="CE559" s="1009"/>
      <c r="CF559" s="1009"/>
      <c r="CG559" s="1009"/>
      <c r="CH559" s="1009"/>
      <c r="CI559" s="1009"/>
      <c r="CJ559" s="1009"/>
      <c r="CK559" s="1009"/>
      <c r="CL559" s="1009"/>
    </row>
    <row r="560" spans="1:90" s="959" customFormat="1">
      <c r="A560" s="928"/>
      <c r="D560" s="1025"/>
      <c r="E560" s="1025"/>
      <c r="F560" s="1025"/>
      <c r="G560" s="1025"/>
      <c r="P560" s="1009"/>
      <c r="Q560" s="1009"/>
      <c r="R560" s="1009"/>
      <c r="S560" s="1009"/>
      <c r="T560" s="1009"/>
      <c r="U560" s="1009"/>
      <c r="V560" s="1009"/>
      <c r="W560" s="1009"/>
      <c r="X560" s="1009"/>
      <c r="Y560" s="1009"/>
      <c r="Z560" s="1009"/>
      <c r="AA560" s="1009"/>
      <c r="AB560" s="1009"/>
      <c r="AC560" s="1009"/>
      <c r="AD560" s="1009"/>
      <c r="AE560" s="1009"/>
      <c r="AF560" s="1009"/>
      <c r="AG560" s="1009"/>
      <c r="AH560" s="1009"/>
      <c r="AI560" s="1009"/>
      <c r="AJ560" s="1009"/>
      <c r="AK560" s="1009"/>
      <c r="AL560" s="1009"/>
      <c r="AM560" s="1009"/>
      <c r="AN560" s="1009"/>
      <c r="AO560" s="1009"/>
      <c r="AP560" s="1009"/>
      <c r="AQ560" s="1009"/>
      <c r="AR560" s="1009"/>
      <c r="AS560" s="1009"/>
      <c r="AT560" s="1009"/>
      <c r="AU560" s="1009"/>
      <c r="AV560" s="1009"/>
      <c r="AW560" s="1009"/>
      <c r="AX560" s="1009"/>
      <c r="AY560" s="1009"/>
      <c r="AZ560" s="1009"/>
      <c r="BA560" s="1009"/>
      <c r="BB560" s="1009"/>
      <c r="BC560" s="1009"/>
      <c r="BD560" s="1009"/>
      <c r="BE560" s="1009"/>
      <c r="BF560" s="1009"/>
      <c r="BG560" s="1009"/>
      <c r="BH560" s="1009"/>
      <c r="BI560" s="1009"/>
      <c r="BJ560" s="1009"/>
      <c r="BK560" s="1009"/>
      <c r="BL560" s="1009"/>
      <c r="BM560" s="1009"/>
      <c r="BN560" s="1009"/>
      <c r="BO560" s="1009"/>
      <c r="BP560" s="1009"/>
      <c r="BQ560" s="1009"/>
      <c r="BR560" s="1009"/>
      <c r="BS560" s="1009"/>
      <c r="BT560" s="1009"/>
      <c r="BU560" s="1009"/>
      <c r="BV560" s="1009"/>
      <c r="BW560" s="1009"/>
      <c r="BX560" s="1009"/>
      <c r="BY560" s="1009"/>
      <c r="BZ560" s="1009"/>
      <c r="CA560" s="1009"/>
      <c r="CB560" s="1009"/>
      <c r="CC560" s="1009"/>
      <c r="CD560" s="1009"/>
      <c r="CE560" s="1009"/>
      <c r="CF560" s="1009"/>
      <c r="CG560" s="1009"/>
      <c r="CH560" s="1009"/>
      <c r="CI560" s="1009"/>
      <c r="CJ560" s="1009"/>
      <c r="CK560" s="1009"/>
      <c r="CL560" s="1009"/>
    </row>
    <row r="561" spans="1:90" s="959" customFormat="1">
      <c r="A561" s="928"/>
      <c r="D561" s="1025"/>
      <c r="E561" s="1025"/>
      <c r="F561" s="1025"/>
      <c r="G561" s="1025"/>
      <c r="P561" s="1009"/>
      <c r="Q561" s="1009"/>
      <c r="R561" s="1009"/>
      <c r="S561" s="1009"/>
      <c r="T561" s="1009"/>
      <c r="U561" s="1009"/>
      <c r="V561" s="1009"/>
      <c r="W561" s="1009"/>
      <c r="X561" s="1009"/>
      <c r="Y561" s="1009"/>
      <c r="Z561" s="1009"/>
      <c r="AA561" s="1009"/>
      <c r="AB561" s="1009"/>
      <c r="AC561" s="1009"/>
      <c r="AD561" s="1009"/>
      <c r="AE561" s="1009"/>
      <c r="AF561" s="1009"/>
      <c r="AG561" s="1009"/>
      <c r="AH561" s="1009"/>
      <c r="AI561" s="1009"/>
      <c r="AJ561" s="1009"/>
      <c r="AK561" s="1009"/>
      <c r="AL561" s="1009"/>
      <c r="AM561" s="1009"/>
      <c r="AN561" s="1009"/>
      <c r="AO561" s="1009"/>
      <c r="AP561" s="1009"/>
      <c r="AQ561" s="1009"/>
      <c r="AR561" s="1009"/>
      <c r="AS561" s="1009"/>
      <c r="AT561" s="1009"/>
      <c r="AU561" s="1009"/>
      <c r="AV561" s="1009"/>
      <c r="AW561" s="1009"/>
      <c r="AX561" s="1009"/>
      <c r="AY561" s="1009"/>
      <c r="AZ561" s="1009"/>
      <c r="BA561" s="1009"/>
      <c r="BB561" s="1009"/>
      <c r="BC561" s="1009"/>
      <c r="BD561" s="1009"/>
      <c r="BE561" s="1009"/>
      <c r="BF561" s="1009"/>
      <c r="BG561" s="1009"/>
      <c r="BH561" s="1009"/>
      <c r="BI561" s="1009"/>
      <c r="BJ561" s="1009"/>
      <c r="BK561" s="1009"/>
      <c r="BL561" s="1009"/>
      <c r="BM561" s="1009"/>
      <c r="BN561" s="1009"/>
      <c r="BO561" s="1009"/>
      <c r="BP561" s="1009"/>
      <c r="BQ561" s="1009"/>
      <c r="BR561" s="1009"/>
      <c r="BS561" s="1009"/>
      <c r="BT561" s="1009"/>
      <c r="BU561" s="1009"/>
      <c r="BV561" s="1009"/>
      <c r="BW561" s="1009"/>
      <c r="BX561" s="1009"/>
      <c r="BY561" s="1009"/>
      <c r="BZ561" s="1009"/>
      <c r="CA561" s="1009"/>
      <c r="CB561" s="1009"/>
      <c r="CC561" s="1009"/>
      <c r="CD561" s="1009"/>
      <c r="CE561" s="1009"/>
      <c r="CF561" s="1009"/>
      <c r="CG561" s="1009"/>
      <c r="CH561" s="1009"/>
      <c r="CI561" s="1009"/>
      <c r="CJ561" s="1009"/>
      <c r="CK561" s="1009"/>
      <c r="CL561" s="1009"/>
    </row>
    <row r="562" spans="1:90" s="959" customFormat="1">
      <c r="A562" s="928"/>
      <c r="D562" s="1025"/>
      <c r="E562" s="1025"/>
      <c r="F562" s="1025"/>
      <c r="G562" s="1025"/>
      <c r="P562" s="1009"/>
      <c r="Q562" s="1009"/>
      <c r="R562" s="1009"/>
      <c r="S562" s="1009"/>
      <c r="T562" s="1009"/>
      <c r="U562" s="1009"/>
      <c r="V562" s="1009"/>
      <c r="W562" s="1009"/>
      <c r="X562" s="1009"/>
      <c r="Y562" s="1009"/>
      <c r="Z562" s="1009"/>
      <c r="AA562" s="1009"/>
      <c r="AB562" s="1009"/>
      <c r="AC562" s="1009"/>
      <c r="AD562" s="1009"/>
      <c r="AE562" s="1009"/>
      <c r="AF562" s="1009"/>
      <c r="AG562" s="1009"/>
      <c r="AH562" s="1009"/>
      <c r="AI562" s="1009"/>
      <c r="AJ562" s="1009"/>
      <c r="AK562" s="1009"/>
      <c r="AL562" s="1009"/>
      <c r="AM562" s="1009"/>
      <c r="AN562" s="1009"/>
      <c r="AO562" s="1009"/>
      <c r="AP562" s="1009"/>
      <c r="AQ562" s="1009"/>
      <c r="AR562" s="1009"/>
      <c r="AS562" s="1009"/>
      <c r="AT562" s="1009"/>
      <c r="AU562" s="1009"/>
      <c r="AV562" s="1009"/>
      <c r="AW562" s="1009"/>
      <c r="AX562" s="1009"/>
      <c r="AY562" s="1009"/>
      <c r="AZ562" s="1009"/>
      <c r="BA562" s="1009"/>
      <c r="BB562" s="1009"/>
      <c r="BC562" s="1009"/>
      <c r="BD562" s="1009"/>
      <c r="BE562" s="1009"/>
      <c r="BF562" s="1009"/>
      <c r="BG562" s="1009"/>
      <c r="BH562" s="1009"/>
      <c r="BI562" s="1009"/>
      <c r="BJ562" s="1009"/>
      <c r="BK562" s="1009"/>
      <c r="BL562" s="1009"/>
      <c r="BM562" s="1009"/>
      <c r="BN562" s="1009"/>
      <c r="BO562" s="1009"/>
      <c r="BP562" s="1009"/>
      <c r="BQ562" s="1009"/>
      <c r="BR562" s="1009"/>
      <c r="BS562" s="1009"/>
      <c r="BT562" s="1009"/>
      <c r="BU562" s="1009"/>
      <c r="BV562" s="1009"/>
      <c r="BW562" s="1009"/>
      <c r="BX562" s="1009"/>
      <c r="BY562" s="1009"/>
      <c r="BZ562" s="1009"/>
      <c r="CA562" s="1009"/>
      <c r="CB562" s="1009"/>
      <c r="CC562" s="1009"/>
      <c r="CD562" s="1009"/>
      <c r="CE562" s="1009"/>
      <c r="CF562" s="1009"/>
      <c r="CG562" s="1009"/>
      <c r="CH562" s="1009"/>
      <c r="CI562" s="1009"/>
      <c r="CJ562" s="1009"/>
      <c r="CK562" s="1009"/>
      <c r="CL562" s="1009"/>
    </row>
    <row r="563" spans="1:90" s="959" customFormat="1">
      <c r="A563" s="928"/>
      <c r="D563" s="1025"/>
      <c r="E563" s="1025"/>
      <c r="F563" s="1025"/>
      <c r="G563" s="1025"/>
      <c r="P563" s="1009"/>
      <c r="Q563" s="1009"/>
      <c r="R563" s="1009"/>
      <c r="S563" s="1009"/>
      <c r="T563" s="1009"/>
      <c r="U563" s="1009"/>
      <c r="V563" s="1009"/>
      <c r="W563" s="1009"/>
      <c r="X563" s="1009"/>
      <c r="Y563" s="1009"/>
      <c r="Z563" s="1009"/>
      <c r="AA563" s="1009"/>
      <c r="AB563" s="1009"/>
      <c r="AC563" s="1009"/>
      <c r="AD563" s="1009"/>
      <c r="AE563" s="1009"/>
      <c r="AF563" s="1009"/>
      <c r="AG563" s="1009"/>
      <c r="AH563" s="1009"/>
      <c r="AI563" s="1009"/>
      <c r="AJ563" s="1009"/>
      <c r="AK563" s="1009"/>
      <c r="AL563" s="1009"/>
      <c r="AM563" s="1009"/>
      <c r="AN563" s="1009"/>
      <c r="AO563" s="1009"/>
      <c r="AP563" s="1009"/>
      <c r="AQ563" s="1009"/>
      <c r="AR563" s="1009"/>
      <c r="AS563" s="1009"/>
      <c r="AT563" s="1009"/>
      <c r="AU563" s="1009"/>
      <c r="AV563" s="1009"/>
      <c r="AW563" s="1009"/>
      <c r="AX563" s="1009"/>
      <c r="AY563" s="1009"/>
      <c r="AZ563" s="1009"/>
      <c r="BA563" s="1009"/>
      <c r="BB563" s="1009"/>
      <c r="BC563" s="1009"/>
      <c r="BD563" s="1009"/>
      <c r="BE563" s="1009"/>
      <c r="BF563" s="1009"/>
      <c r="BG563" s="1009"/>
      <c r="BH563" s="1009"/>
      <c r="BI563" s="1009"/>
      <c r="BJ563" s="1009"/>
      <c r="BK563" s="1009"/>
      <c r="BL563" s="1009"/>
      <c r="BM563" s="1009"/>
      <c r="BN563" s="1009"/>
      <c r="BO563" s="1009"/>
      <c r="BP563" s="1009"/>
      <c r="BQ563" s="1009"/>
      <c r="BR563" s="1009"/>
      <c r="BS563" s="1009"/>
      <c r="BT563" s="1009"/>
      <c r="BU563" s="1009"/>
      <c r="BV563" s="1009"/>
      <c r="BW563" s="1009"/>
      <c r="BX563" s="1009"/>
      <c r="BY563" s="1009"/>
      <c r="BZ563" s="1009"/>
      <c r="CA563" s="1009"/>
      <c r="CB563" s="1009"/>
      <c r="CC563" s="1009"/>
      <c r="CD563" s="1009"/>
      <c r="CE563" s="1009"/>
      <c r="CF563" s="1009"/>
      <c r="CG563" s="1009"/>
      <c r="CH563" s="1009"/>
      <c r="CI563" s="1009"/>
      <c r="CJ563" s="1009"/>
      <c r="CK563" s="1009"/>
      <c r="CL563" s="1009"/>
    </row>
    <row r="564" spans="1:90" s="959" customFormat="1">
      <c r="A564" s="928"/>
      <c r="D564" s="1025"/>
      <c r="E564" s="1025"/>
      <c r="F564" s="1025"/>
      <c r="G564" s="1025"/>
      <c r="P564" s="1009"/>
      <c r="Q564" s="1009"/>
      <c r="R564" s="1009"/>
      <c r="S564" s="1009"/>
      <c r="T564" s="1009"/>
      <c r="U564" s="1009"/>
      <c r="V564" s="1009"/>
      <c r="W564" s="1009"/>
      <c r="X564" s="1009"/>
      <c r="Y564" s="1009"/>
      <c r="Z564" s="1009"/>
      <c r="AA564" s="1009"/>
      <c r="AB564" s="1009"/>
      <c r="AC564" s="1009"/>
      <c r="AD564" s="1009"/>
      <c r="AE564" s="1009"/>
      <c r="AF564" s="1009"/>
      <c r="AG564" s="1009"/>
      <c r="AH564" s="1009"/>
      <c r="AI564" s="1009"/>
      <c r="AJ564" s="1009"/>
      <c r="AK564" s="1009"/>
      <c r="AL564" s="1009"/>
      <c r="AM564" s="1009"/>
      <c r="AN564" s="1009"/>
      <c r="AO564" s="1009"/>
      <c r="AP564" s="1009"/>
      <c r="AQ564" s="1009"/>
      <c r="AR564" s="1009"/>
      <c r="AS564" s="1009"/>
      <c r="AT564" s="1009"/>
      <c r="AU564" s="1009"/>
      <c r="AV564" s="1009"/>
      <c r="AW564" s="1009"/>
      <c r="AX564" s="1009"/>
      <c r="AY564" s="1009"/>
      <c r="AZ564" s="1009"/>
      <c r="BA564" s="1009"/>
      <c r="BB564" s="1009"/>
      <c r="BC564" s="1009"/>
      <c r="BD564" s="1009"/>
      <c r="BE564" s="1009"/>
      <c r="BF564" s="1009"/>
      <c r="BG564" s="1009"/>
      <c r="BH564" s="1009"/>
      <c r="BI564" s="1009"/>
      <c r="BJ564" s="1009"/>
      <c r="BK564" s="1009"/>
      <c r="BL564" s="1009"/>
      <c r="BM564" s="1009"/>
      <c r="BN564" s="1009"/>
      <c r="BO564" s="1009"/>
      <c r="BP564" s="1009"/>
      <c r="BQ564" s="1009"/>
      <c r="BR564" s="1009"/>
      <c r="BS564" s="1009"/>
      <c r="BT564" s="1009"/>
      <c r="BU564" s="1009"/>
      <c r="BV564" s="1009"/>
      <c r="BW564" s="1009"/>
      <c r="BX564" s="1009"/>
      <c r="BY564" s="1009"/>
      <c r="BZ564" s="1009"/>
      <c r="CA564" s="1009"/>
      <c r="CB564" s="1009"/>
      <c r="CC564" s="1009"/>
      <c r="CD564" s="1009"/>
      <c r="CE564" s="1009"/>
      <c r="CF564" s="1009"/>
      <c r="CG564" s="1009"/>
      <c r="CH564" s="1009"/>
      <c r="CI564" s="1009"/>
      <c r="CJ564" s="1009"/>
      <c r="CK564" s="1009"/>
      <c r="CL564" s="1009"/>
    </row>
    <row r="565" spans="1:90" s="959" customFormat="1">
      <c r="A565" s="928"/>
      <c r="D565" s="1025"/>
      <c r="E565" s="1025"/>
      <c r="F565" s="1025"/>
      <c r="G565" s="1025"/>
      <c r="P565" s="1009"/>
      <c r="Q565" s="1009"/>
      <c r="R565" s="1009"/>
      <c r="S565" s="1009"/>
      <c r="T565" s="1009"/>
      <c r="U565" s="1009"/>
      <c r="V565" s="1009"/>
      <c r="W565" s="1009"/>
      <c r="X565" s="1009"/>
      <c r="Y565" s="1009"/>
      <c r="Z565" s="1009"/>
      <c r="AA565" s="1009"/>
      <c r="AB565" s="1009"/>
      <c r="AC565" s="1009"/>
      <c r="AD565" s="1009"/>
      <c r="AE565" s="1009"/>
      <c r="AF565" s="1009"/>
      <c r="AG565" s="1009"/>
      <c r="AH565" s="1009"/>
      <c r="AI565" s="1009"/>
      <c r="AJ565" s="1009"/>
      <c r="AK565" s="1009"/>
      <c r="AL565" s="1009"/>
      <c r="AM565" s="1009"/>
      <c r="AN565" s="1009"/>
      <c r="AO565" s="1009"/>
      <c r="AP565" s="1009"/>
      <c r="AQ565" s="1009"/>
      <c r="AR565" s="1009"/>
      <c r="AS565" s="1009"/>
      <c r="AT565" s="1009"/>
      <c r="AU565" s="1009"/>
      <c r="AV565" s="1009"/>
      <c r="AW565" s="1009"/>
      <c r="AX565" s="1009"/>
      <c r="AY565" s="1009"/>
      <c r="AZ565" s="1009"/>
      <c r="BA565" s="1009"/>
      <c r="BB565" s="1009"/>
      <c r="BC565" s="1009"/>
      <c r="BD565" s="1009"/>
      <c r="BE565" s="1009"/>
      <c r="BF565" s="1009"/>
      <c r="BG565" s="1009"/>
      <c r="BH565" s="1009"/>
      <c r="BI565" s="1009"/>
      <c r="BJ565" s="1009"/>
      <c r="BK565" s="1009"/>
      <c r="BL565" s="1009"/>
      <c r="BM565" s="1009"/>
      <c r="BN565" s="1009"/>
      <c r="BO565" s="1009"/>
      <c r="BP565" s="1009"/>
      <c r="BQ565" s="1009"/>
      <c r="BR565" s="1009"/>
      <c r="BS565" s="1009"/>
      <c r="BT565" s="1009"/>
      <c r="BU565" s="1009"/>
      <c r="BV565" s="1009"/>
      <c r="BW565" s="1009"/>
      <c r="BX565" s="1009"/>
      <c r="BY565" s="1009"/>
      <c r="BZ565" s="1009"/>
      <c r="CA565" s="1009"/>
      <c r="CB565" s="1009"/>
      <c r="CC565" s="1009"/>
      <c r="CD565" s="1009"/>
      <c r="CE565" s="1009"/>
      <c r="CF565" s="1009"/>
      <c r="CG565" s="1009"/>
      <c r="CH565" s="1009"/>
      <c r="CI565" s="1009"/>
      <c r="CJ565" s="1009"/>
      <c r="CK565" s="1009"/>
      <c r="CL565" s="1009"/>
    </row>
    <row r="566" spans="1:90" s="959" customFormat="1">
      <c r="A566" s="928"/>
      <c r="D566" s="1025"/>
      <c r="E566" s="1025"/>
      <c r="F566" s="1025"/>
      <c r="G566" s="1025"/>
      <c r="P566" s="1009"/>
      <c r="Q566" s="1009"/>
      <c r="R566" s="1009"/>
      <c r="S566" s="1009"/>
      <c r="T566" s="1009"/>
      <c r="U566" s="1009"/>
      <c r="V566" s="1009"/>
      <c r="W566" s="1009"/>
      <c r="X566" s="1009"/>
      <c r="Y566" s="1009"/>
      <c r="Z566" s="1009"/>
      <c r="AA566" s="1009"/>
      <c r="AB566" s="1009"/>
      <c r="AC566" s="1009"/>
      <c r="AD566" s="1009"/>
      <c r="AE566" s="1009"/>
      <c r="AF566" s="1009"/>
      <c r="AG566" s="1009"/>
      <c r="AH566" s="1009"/>
      <c r="AI566" s="1009"/>
      <c r="AJ566" s="1009"/>
      <c r="AK566" s="1009"/>
      <c r="AL566" s="1009"/>
      <c r="AM566" s="1009"/>
      <c r="AN566" s="1009"/>
      <c r="AO566" s="1009"/>
      <c r="AP566" s="1009"/>
      <c r="AQ566" s="1009"/>
      <c r="AR566" s="1009"/>
      <c r="AS566" s="1009"/>
      <c r="AT566" s="1009"/>
      <c r="AU566" s="1009"/>
      <c r="AV566" s="1009"/>
      <c r="AW566" s="1009"/>
      <c r="AX566" s="1009"/>
      <c r="AY566" s="1009"/>
      <c r="AZ566" s="1009"/>
      <c r="BA566" s="1009"/>
      <c r="BB566" s="1009"/>
      <c r="BC566" s="1009"/>
      <c r="BD566" s="1009"/>
      <c r="BE566" s="1009"/>
      <c r="BF566" s="1009"/>
      <c r="BG566" s="1009"/>
      <c r="BH566" s="1009"/>
      <c r="BI566" s="1009"/>
      <c r="BJ566" s="1009"/>
      <c r="BK566" s="1009"/>
      <c r="BL566" s="1009"/>
      <c r="BM566" s="1009"/>
      <c r="BN566" s="1009"/>
      <c r="BO566" s="1009"/>
      <c r="BP566" s="1009"/>
      <c r="BQ566" s="1009"/>
      <c r="BR566" s="1009"/>
      <c r="BS566" s="1009"/>
      <c r="BT566" s="1009"/>
      <c r="BU566" s="1009"/>
      <c r="BV566" s="1009"/>
      <c r="BW566" s="1009"/>
      <c r="BX566" s="1009"/>
      <c r="BY566" s="1009"/>
      <c r="BZ566" s="1009"/>
      <c r="CA566" s="1009"/>
      <c r="CB566" s="1009"/>
      <c r="CC566" s="1009"/>
      <c r="CD566" s="1009"/>
      <c r="CE566" s="1009"/>
      <c r="CF566" s="1009"/>
      <c r="CG566" s="1009"/>
      <c r="CH566" s="1009"/>
      <c r="CI566" s="1009"/>
      <c r="CJ566" s="1009"/>
      <c r="CK566" s="1009"/>
      <c r="CL566" s="1009"/>
    </row>
    <row r="567" spans="1:90" s="959" customFormat="1">
      <c r="A567" s="928"/>
      <c r="D567" s="1025"/>
      <c r="E567" s="1025"/>
      <c r="F567" s="1025"/>
      <c r="G567" s="1025"/>
      <c r="P567" s="1009"/>
      <c r="Q567" s="1009"/>
      <c r="R567" s="1009"/>
      <c r="S567" s="1009"/>
      <c r="T567" s="1009"/>
      <c r="U567" s="1009"/>
      <c r="V567" s="1009"/>
      <c r="W567" s="1009"/>
      <c r="X567" s="1009"/>
      <c r="Y567" s="1009"/>
      <c r="Z567" s="1009"/>
      <c r="AA567" s="1009"/>
      <c r="AB567" s="1009"/>
      <c r="AC567" s="1009"/>
      <c r="AD567" s="1009"/>
      <c r="AE567" s="1009"/>
      <c r="AF567" s="1009"/>
      <c r="AG567" s="1009"/>
      <c r="AH567" s="1009"/>
      <c r="AI567" s="1009"/>
      <c r="AJ567" s="1009"/>
      <c r="AK567" s="1009"/>
      <c r="AL567" s="1009"/>
      <c r="AM567" s="1009"/>
      <c r="AN567" s="1009"/>
      <c r="AO567" s="1009"/>
      <c r="AP567" s="1009"/>
      <c r="AQ567" s="1009"/>
      <c r="AR567" s="1009"/>
      <c r="AS567" s="1009"/>
      <c r="AT567" s="1009"/>
      <c r="AU567" s="1009"/>
      <c r="AV567" s="1009"/>
      <c r="AW567" s="1009"/>
      <c r="AX567" s="1009"/>
      <c r="AY567" s="1009"/>
      <c r="AZ567" s="1009"/>
      <c r="BA567" s="1009"/>
      <c r="BB567" s="1009"/>
      <c r="BC567" s="1009"/>
      <c r="BD567" s="1009"/>
      <c r="BE567" s="1009"/>
      <c r="BF567" s="1009"/>
      <c r="BG567" s="1009"/>
      <c r="BH567" s="1009"/>
      <c r="BI567" s="1009"/>
      <c r="BJ567" s="1009"/>
      <c r="BK567" s="1009"/>
      <c r="BL567" s="1009"/>
      <c r="BM567" s="1009"/>
      <c r="BN567" s="1009"/>
      <c r="BO567" s="1009"/>
      <c r="BP567" s="1009"/>
      <c r="BQ567" s="1009"/>
      <c r="BR567" s="1009"/>
      <c r="BS567" s="1009"/>
      <c r="BT567" s="1009"/>
      <c r="BU567" s="1009"/>
      <c r="BV567" s="1009"/>
      <c r="BW567" s="1009"/>
      <c r="BX567" s="1009"/>
      <c r="BY567" s="1009"/>
      <c r="BZ567" s="1009"/>
      <c r="CA567" s="1009"/>
      <c r="CB567" s="1009"/>
      <c r="CC567" s="1009"/>
      <c r="CD567" s="1009"/>
      <c r="CE567" s="1009"/>
      <c r="CF567" s="1009"/>
      <c r="CG567" s="1009"/>
      <c r="CH567" s="1009"/>
      <c r="CI567" s="1009"/>
      <c r="CJ567" s="1009"/>
      <c r="CK567" s="1009"/>
      <c r="CL567" s="1009"/>
    </row>
    <row r="568" spans="1:90" s="959" customFormat="1">
      <c r="A568" s="928"/>
      <c r="D568" s="1025"/>
      <c r="E568" s="1025"/>
      <c r="F568" s="1025"/>
      <c r="G568" s="1025"/>
      <c r="P568" s="1009"/>
      <c r="Q568" s="1009"/>
      <c r="R568" s="1009"/>
      <c r="S568" s="1009"/>
      <c r="T568" s="1009"/>
      <c r="U568" s="1009"/>
      <c r="V568" s="1009"/>
      <c r="W568" s="1009"/>
      <c r="X568" s="1009"/>
      <c r="Y568" s="1009"/>
      <c r="Z568" s="1009"/>
      <c r="AA568" s="1009"/>
      <c r="AB568" s="1009"/>
      <c r="AC568" s="1009"/>
      <c r="AD568" s="1009"/>
      <c r="AE568" s="1009"/>
      <c r="AF568" s="1009"/>
      <c r="AG568" s="1009"/>
      <c r="AH568" s="1009"/>
      <c r="AI568" s="1009"/>
      <c r="AJ568" s="1009"/>
      <c r="AK568" s="1009"/>
      <c r="AL568" s="1009"/>
      <c r="AM568" s="1009"/>
      <c r="AN568" s="1009"/>
      <c r="AO568" s="1009"/>
      <c r="AP568" s="1009"/>
      <c r="AQ568" s="1009"/>
      <c r="AR568" s="1009"/>
      <c r="AS568" s="1009"/>
      <c r="AT568" s="1009"/>
      <c r="AU568" s="1009"/>
      <c r="AV568" s="1009"/>
      <c r="AW568" s="1009"/>
      <c r="AX568" s="1009"/>
      <c r="AY568" s="1009"/>
      <c r="AZ568" s="1009"/>
      <c r="BA568" s="1009"/>
      <c r="BB568" s="1009"/>
      <c r="BC568" s="1009"/>
      <c r="BD568" s="1009"/>
      <c r="BE568" s="1009"/>
      <c r="BF568" s="1009"/>
      <c r="BG568" s="1009"/>
      <c r="BH568" s="1009"/>
      <c r="BI568" s="1009"/>
      <c r="BJ568" s="1009"/>
      <c r="BK568" s="1009"/>
      <c r="BL568" s="1009"/>
      <c r="BM568" s="1009"/>
      <c r="BN568" s="1009"/>
      <c r="BO568" s="1009"/>
      <c r="BP568" s="1009"/>
      <c r="BQ568" s="1009"/>
      <c r="BR568" s="1009"/>
      <c r="BS568" s="1009"/>
      <c r="BT568" s="1009"/>
      <c r="BU568" s="1009"/>
      <c r="BV568" s="1009"/>
      <c r="BW568" s="1009"/>
      <c r="BX568" s="1009"/>
      <c r="BY568" s="1009"/>
      <c r="BZ568" s="1009"/>
      <c r="CA568" s="1009"/>
      <c r="CB568" s="1009"/>
      <c r="CC568" s="1009"/>
      <c r="CD568" s="1009"/>
      <c r="CE568" s="1009"/>
      <c r="CF568" s="1009"/>
      <c r="CG568" s="1009"/>
      <c r="CH568" s="1009"/>
      <c r="CI568" s="1009"/>
      <c r="CJ568" s="1009"/>
      <c r="CK568" s="1009"/>
      <c r="CL568" s="1009"/>
    </row>
    <row r="569" spans="1:90" s="959" customFormat="1">
      <c r="A569" s="928"/>
      <c r="D569" s="1025"/>
      <c r="E569" s="1025"/>
      <c r="F569" s="1025"/>
      <c r="G569" s="1025"/>
      <c r="P569" s="1009"/>
      <c r="Q569" s="1009"/>
      <c r="R569" s="1009"/>
      <c r="S569" s="1009"/>
      <c r="T569" s="1009"/>
      <c r="U569" s="1009"/>
      <c r="V569" s="1009"/>
      <c r="W569" s="1009"/>
      <c r="X569" s="1009"/>
      <c r="Y569" s="1009"/>
      <c r="Z569" s="1009"/>
      <c r="AA569" s="1009"/>
      <c r="AB569" s="1009"/>
      <c r="AC569" s="1009"/>
      <c r="AD569" s="1009"/>
      <c r="AE569" s="1009"/>
      <c r="AF569" s="1009"/>
      <c r="AG569" s="1009"/>
      <c r="AH569" s="1009"/>
      <c r="AI569" s="1009"/>
      <c r="AJ569" s="1009"/>
      <c r="AK569" s="1009"/>
      <c r="AL569" s="1009"/>
      <c r="AM569" s="1009"/>
      <c r="AN569" s="1009"/>
      <c r="AO569" s="1009"/>
      <c r="AP569" s="1009"/>
      <c r="AQ569" s="1009"/>
      <c r="AR569" s="1009"/>
      <c r="AS569" s="1009"/>
      <c r="AT569" s="1009"/>
      <c r="AU569" s="1009"/>
      <c r="AV569" s="1009"/>
      <c r="AW569" s="1009"/>
      <c r="AX569" s="1009"/>
      <c r="AY569" s="1009"/>
      <c r="AZ569" s="1009"/>
      <c r="BA569" s="1009"/>
      <c r="BB569" s="1009"/>
      <c r="BC569" s="1009"/>
      <c r="BD569" s="1009"/>
      <c r="BE569" s="1009"/>
      <c r="BF569" s="1009"/>
      <c r="BG569" s="1009"/>
      <c r="BH569" s="1009"/>
      <c r="BI569" s="1009"/>
      <c r="BJ569" s="1009"/>
      <c r="BK569" s="1009"/>
      <c r="BL569" s="1009"/>
      <c r="BM569" s="1009"/>
      <c r="BN569" s="1009"/>
      <c r="BO569" s="1009"/>
      <c r="BP569" s="1009"/>
      <c r="BQ569" s="1009"/>
      <c r="BR569" s="1009"/>
      <c r="BS569" s="1009"/>
      <c r="BT569" s="1009"/>
      <c r="BU569" s="1009"/>
      <c r="BV569" s="1009"/>
      <c r="BW569" s="1009"/>
      <c r="BX569" s="1009"/>
      <c r="BY569" s="1009"/>
      <c r="BZ569" s="1009"/>
      <c r="CA569" s="1009"/>
      <c r="CB569" s="1009"/>
      <c r="CC569" s="1009"/>
      <c r="CD569" s="1009"/>
      <c r="CE569" s="1009"/>
      <c r="CF569" s="1009"/>
      <c r="CG569" s="1009"/>
      <c r="CH569" s="1009"/>
      <c r="CI569" s="1009"/>
      <c r="CJ569" s="1009"/>
      <c r="CK569" s="1009"/>
      <c r="CL569" s="1009"/>
    </row>
    <row r="570" spans="1:90" s="959" customFormat="1">
      <c r="A570" s="928"/>
      <c r="D570" s="1025"/>
      <c r="E570" s="1025"/>
      <c r="F570" s="1025"/>
      <c r="G570" s="1025"/>
      <c r="P570" s="1009"/>
      <c r="Q570" s="1009"/>
      <c r="R570" s="1009"/>
      <c r="S570" s="1009"/>
      <c r="T570" s="1009"/>
      <c r="U570" s="1009"/>
      <c r="V570" s="1009"/>
      <c r="W570" s="1009"/>
      <c r="X570" s="1009"/>
      <c r="Y570" s="1009"/>
      <c r="Z570" s="1009"/>
      <c r="AA570" s="1009"/>
      <c r="AB570" s="1009"/>
      <c r="AC570" s="1009"/>
      <c r="AD570" s="1009"/>
      <c r="AE570" s="1009"/>
      <c r="AF570" s="1009"/>
      <c r="AG570" s="1009"/>
      <c r="AH570" s="1009"/>
      <c r="AI570" s="1009"/>
      <c r="AJ570" s="1009"/>
      <c r="AK570" s="1009"/>
      <c r="AL570" s="1009"/>
      <c r="AM570" s="1009"/>
      <c r="AN570" s="1009"/>
      <c r="AO570" s="1009"/>
      <c r="AP570" s="1009"/>
      <c r="AQ570" s="1009"/>
      <c r="AR570" s="1009"/>
      <c r="AS570" s="1009"/>
      <c r="AT570" s="1009"/>
      <c r="AU570" s="1009"/>
      <c r="AV570" s="1009"/>
      <c r="AW570" s="1009"/>
      <c r="AX570" s="1009"/>
      <c r="AY570" s="1009"/>
      <c r="AZ570" s="1009"/>
      <c r="BA570" s="1009"/>
      <c r="BB570" s="1009"/>
      <c r="BC570" s="1009"/>
      <c r="BD570" s="1009"/>
      <c r="BE570" s="1009"/>
      <c r="BF570" s="1009"/>
      <c r="BG570" s="1009"/>
      <c r="BH570" s="1009"/>
      <c r="BI570" s="1009"/>
      <c r="BJ570" s="1009"/>
      <c r="BK570" s="1009"/>
      <c r="BL570" s="1009"/>
      <c r="BM570" s="1009"/>
      <c r="BN570" s="1009"/>
      <c r="BO570" s="1009"/>
      <c r="BP570" s="1009"/>
      <c r="BQ570" s="1009"/>
      <c r="BR570" s="1009"/>
      <c r="BS570" s="1009"/>
      <c r="BT570" s="1009"/>
      <c r="BU570" s="1009"/>
      <c r="BV570" s="1009"/>
      <c r="BW570" s="1009"/>
      <c r="BX570" s="1009"/>
      <c r="BY570" s="1009"/>
      <c r="BZ570" s="1009"/>
      <c r="CA570" s="1009"/>
      <c r="CB570" s="1009"/>
      <c r="CC570" s="1009"/>
      <c r="CD570" s="1009"/>
      <c r="CE570" s="1009"/>
      <c r="CF570" s="1009"/>
      <c r="CG570" s="1009"/>
      <c r="CH570" s="1009"/>
      <c r="CI570" s="1009"/>
      <c r="CJ570" s="1009"/>
      <c r="CK570" s="1009"/>
      <c r="CL570" s="1009"/>
    </row>
    <row r="571" spans="1:90" s="959" customFormat="1">
      <c r="A571" s="928"/>
      <c r="D571" s="1025"/>
      <c r="E571" s="1025"/>
      <c r="F571" s="1025"/>
      <c r="G571" s="1025"/>
      <c r="P571" s="1009"/>
      <c r="Q571" s="1009"/>
      <c r="R571" s="1009"/>
      <c r="S571" s="1009"/>
      <c r="T571" s="1009"/>
      <c r="U571" s="1009"/>
      <c r="V571" s="1009"/>
      <c r="W571" s="1009"/>
      <c r="X571" s="1009"/>
      <c r="Y571" s="1009"/>
      <c r="Z571" s="1009"/>
      <c r="AA571" s="1009"/>
      <c r="AB571" s="1009"/>
      <c r="AC571" s="1009"/>
      <c r="AD571" s="1009"/>
      <c r="AE571" s="1009"/>
      <c r="AF571" s="1009"/>
      <c r="AG571" s="1009"/>
      <c r="AH571" s="1009"/>
      <c r="AI571" s="1009"/>
      <c r="AJ571" s="1009"/>
      <c r="AK571" s="1009"/>
      <c r="AL571" s="1009"/>
      <c r="AM571" s="1009"/>
      <c r="AN571" s="1009"/>
      <c r="AO571" s="1009"/>
      <c r="AP571" s="1009"/>
      <c r="AQ571" s="1009"/>
      <c r="AR571" s="1009"/>
      <c r="AS571" s="1009"/>
      <c r="AT571" s="1009"/>
      <c r="AU571" s="1009"/>
      <c r="AV571" s="1009"/>
      <c r="AW571" s="1009"/>
      <c r="AX571" s="1009"/>
      <c r="AY571" s="1009"/>
      <c r="AZ571" s="1009"/>
      <c r="BA571" s="1009"/>
      <c r="BB571" s="1009"/>
      <c r="BC571" s="1009"/>
      <c r="BD571" s="1009"/>
      <c r="BE571" s="1009"/>
      <c r="BF571" s="1009"/>
      <c r="BG571" s="1009"/>
      <c r="BH571" s="1009"/>
      <c r="BI571" s="1009"/>
      <c r="BJ571" s="1009"/>
      <c r="BK571" s="1009"/>
      <c r="BL571" s="1009"/>
      <c r="BM571" s="1009"/>
      <c r="BN571" s="1009"/>
      <c r="BO571" s="1009"/>
      <c r="BP571" s="1009"/>
      <c r="BQ571" s="1009"/>
      <c r="BR571" s="1009"/>
      <c r="BS571" s="1009"/>
      <c r="BT571" s="1009"/>
      <c r="BU571" s="1009"/>
      <c r="BV571" s="1009"/>
      <c r="BW571" s="1009"/>
      <c r="BX571" s="1009"/>
      <c r="BY571" s="1009"/>
      <c r="BZ571" s="1009"/>
      <c r="CA571" s="1009"/>
      <c r="CB571" s="1009"/>
      <c r="CC571" s="1009"/>
      <c r="CD571" s="1009"/>
      <c r="CE571" s="1009"/>
      <c r="CF571" s="1009"/>
      <c r="CG571" s="1009"/>
      <c r="CH571" s="1009"/>
      <c r="CI571" s="1009"/>
      <c r="CJ571" s="1009"/>
      <c r="CK571" s="1009"/>
      <c r="CL571" s="1009"/>
    </row>
    <row r="572" spans="1:90" s="959" customFormat="1">
      <c r="A572" s="928"/>
      <c r="D572" s="1025"/>
      <c r="E572" s="1025"/>
      <c r="F572" s="1025"/>
      <c r="G572" s="1025"/>
      <c r="P572" s="1009"/>
      <c r="Q572" s="1009"/>
      <c r="R572" s="1009"/>
      <c r="S572" s="1009"/>
      <c r="T572" s="1009"/>
      <c r="U572" s="1009"/>
      <c r="V572" s="1009"/>
      <c r="W572" s="1009"/>
      <c r="X572" s="1009"/>
      <c r="Y572" s="1009"/>
      <c r="Z572" s="1009"/>
      <c r="AA572" s="1009"/>
      <c r="AB572" s="1009"/>
      <c r="AC572" s="1009"/>
      <c r="AD572" s="1009"/>
      <c r="AE572" s="1009"/>
      <c r="AF572" s="1009"/>
      <c r="AG572" s="1009"/>
      <c r="AH572" s="1009"/>
      <c r="AI572" s="1009"/>
      <c r="AJ572" s="1009"/>
      <c r="AK572" s="1009"/>
      <c r="AL572" s="1009"/>
      <c r="AM572" s="1009"/>
      <c r="AN572" s="1009"/>
      <c r="AO572" s="1009"/>
      <c r="AP572" s="1009"/>
      <c r="AQ572" s="1009"/>
      <c r="AR572" s="1009"/>
      <c r="AS572" s="1009"/>
      <c r="AT572" s="1009"/>
      <c r="AU572" s="1009"/>
      <c r="AV572" s="1009"/>
      <c r="AW572" s="1009"/>
      <c r="AX572" s="1009"/>
      <c r="AY572" s="1009"/>
      <c r="AZ572" s="1009"/>
      <c r="BA572" s="1009"/>
      <c r="BB572" s="1009"/>
      <c r="BC572" s="1009"/>
      <c r="BD572" s="1009"/>
      <c r="BE572" s="1009"/>
      <c r="BF572" s="1009"/>
      <c r="BG572" s="1009"/>
      <c r="BH572" s="1009"/>
      <c r="BI572" s="1009"/>
      <c r="BJ572" s="1009"/>
      <c r="BK572" s="1009"/>
      <c r="BL572" s="1009"/>
      <c r="BM572" s="1009"/>
      <c r="BN572" s="1009"/>
      <c r="BO572" s="1009"/>
      <c r="BP572" s="1009"/>
      <c r="BQ572" s="1009"/>
      <c r="BR572" s="1009"/>
      <c r="BS572" s="1009"/>
      <c r="BT572" s="1009"/>
      <c r="BU572" s="1009"/>
      <c r="BV572" s="1009"/>
      <c r="BW572" s="1009"/>
      <c r="BX572" s="1009"/>
      <c r="BY572" s="1009"/>
      <c r="BZ572" s="1009"/>
      <c r="CA572" s="1009"/>
      <c r="CB572" s="1009"/>
      <c r="CC572" s="1009"/>
      <c r="CD572" s="1009"/>
      <c r="CE572" s="1009"/>
      <c r="CF572" s="1009"/>
      <c r="CG572" s="1009"/>
      <c r="CH572" s="1009"/>
      <c r="CI572" s="1009"/>
      <c r="CJ572" s="1009"/>
      <c r="CK572" s="1009"/>
      <c r="CL572" s="1009"/>
    </row>
    <row r="573" spans="1:90" s="959" customFormat="1">
      <c r="A573" s="928"/>
      <c r="D573" s="1025"/>
      <c r="E573" s="1025"/>
      <c r="F573" s="1025"/>
      <c r="G573" s="1025"/>
      <c r="P573" s="1009"/>
      <c r="Q573" s="1009"/>
      <c r="R573" s="1009"/>
      <c r="S573" s="1009"/>
      <c r="T573" s="1009"/>
      <c r="U573" s="1009"/>
      <c r="V573" s="1009"/>
      <c r="W573" s="1009"/>
      <c r="X573" s="1009"/>
      <c r="Y573" s="1009"/>
      <c r="Z573" s="1009"/>
      <c r="AA573" s="1009"/>
      <c r="AB573" s="1009"/>
      <c r="AC573" s="1009"/>
      <c r="AD573" s="1009"/>
      <c r="AE573" s="1009"/>
      <c r="AF573" s="1009"/>
      <c r="AG573" s="1009"/>
      <c r="AH573" s="1009"/>
      <c r="AI573" s="1009"/>
      <c r="AJ573" s="1009"/>
      <c r="AK573" s="1009"/>
      <c r="AL573" s="1009"/>
      <c r="AM573" s="1009"/>
      <c r="AN573" s="1009"/>
      <c r="AO573" s="1009"/>
      <c r="AP573" s="1009"/>
      <c r="AQ573" s="1009"/>
      <c r="AR573" s="1009"/>
      <c r="AS573" s="1009"/>
      <c r="AT573" s="1009"/>
      <c r="AU573" s="1009"/>
      <c r="AV573" s="1009"/>
      <c r="AW573" s="1009"/>
      <c r="AX573" s="1009"/>
      <c r="AY573" s="1009"/>
      <c r="AZ573" s="1009"/>
      <c r="BA573" s="1009"/>
      <c r="BB573" s="1009"/>
      <c r="BC573" s="1009"/>
      <c r="BD573" s="1009"/>
      <c r="BE573" s="1009"/>
      <c r="BF573" s="1009"/>
      <c r="BG573" s="1009"/>
      <c r="BH573" s="1009"/>
      <c r="BI573" s="1009"/>
      <c r="BJ573" s="1009"/>
      <c r="BK573" s="1009"/>
      <c r="BL573" s="1009"/>
      <c r="BM573" s="1009"/>
      <c r="BN573" s="1009"/>
      <c r="BO573" s="1009"/>
      <c r="BP573" s="1009"/>
      <c r="BQ573" s="1009"/>
      <c r="BR573" s="1009"/>
      <c r="BS573" s="1009"/>
      <c r="BT573" s="1009"/>
      <c r="BU573" s="1009"/>
      <c r="BV573" s="1009"/>
      <c r="BW573" s="1009"/>
      <c r="BX573" s="1009"/>
      <c r="BY573" s="1009"/>
      <c r="BZ573" s="1009"/>
      <c r="CA573" s="1009"/>
      <c r="CB573" s="1009"/>
      <c r="CC573" s="1009"/>
      <c r="CD573" s="1009"/>
      <c r="CE573" s="1009"/>
      <c r="CF573" s="1009"/>
      <c r="CG573" s="1009"/>
      <c r="CH573" s="1009"/>
      <c r="CI573" s="1009"/>
      <c r="CJ573" s="1009"/>
      <c r="CK573" s="1009"/>
      <c r="CL573" s="1009"/>
    </row>
    <row r="574" spans="1:90" s="959" customFormat="1">
      <c r="A574" s="928"/>
      <c r="D574" s="1025"/>
      <c r="E574" s="1025"/>
      <c r="F574" s="1025"/>
      <c r="G574" s="1025"/>
      <c r="P574" s="1009"/>
      <c r="Q574" s="1009"/>
      <c r="R574" s="1009"/>
      <c r="S574" s="1009"/>
      <c r="T574" s="1009"/>
      <c r="U574" s="1009"/>
      <c r="V574" s="1009"/>
      <c r="W574" s="1009"/>
      <c r="X574" s="1009"/>
      <c r="Y574" s="1009"/>
      <c r="Z574" s="1009"/>
      <c r="AA574" s="1009"/>
      <c r="AB574" s="1009"/>
      <c r="AC574" s="1009"/>
      <c r="AD574" s="1009"/>
      <c r="AE574" s="1009"/>
      <c r="AF574" s="1009"/>
      <c r="AG574" s="1009"/>
      <c r="AH574" s="1009"/>
      <c r="AI574" s="1009"/>
      <c r="AJ574" s="1009"/>
      <c r="AK574" s="1009"/>
      <c r="AL574" s="1009"/>
      <c r="AM574" s="1009"/>
      <c r="AN574" s="1009"/>
      <c r="AO574" s="1009"/>
      <c r="AP574" s="1009"/>
      <c r="AQ574" s="1009"/>
      <c r="AR574" s="1009"/>
      <c r="AS574" s="1009"/>
      <c r="AT574" s="1009"/>
      <c r="AU574" s="1009"/>
      <c r="AV574" s="1009"/>
      <c r="AW574" s="1009"/>
      <c r="AX574" s="1009"/>
      <c r="AY574" s="1009"/>
      <c r="AZ574" s="1009"/>
      <c r="BA574" s="1009"/>
      <c r="BB574" s="1009"/>
      <c r="BC574" s="1009"/>
      <c r="BD574" s="1009"/>
      <c r="BE574" s="1009"/>
      <c r="BF574" s="1009"/>
      <c r="BG574" s="1009"/>
      <c r="BH574" s="1009"/>
      <c r="BI574" s="1009"/>
      <c r="BJ574" s="1009"/>
      <c r="BK574" s="1009"/>
      <c r="BL574" s="1009"/>
      <c r="BM574" s="1009"/>
      <c r="BN574" s="1009"/>
      <c r="BO574" s="1009"/>
      <c r="BP574" s="1009"/>
      <c r="BQ574" s="1009"/>
      <c r="BR574" s="1009"/>
      <c r="BS574" s="1009"/>
      <c r="BT574" s="1009"/>
      <c r="BU574" s="1009"/>
      <c r="BV574" s="1009"/>
      <c r="BW574" s="1009"/>
      <c r="BX574" s="1009"/>
      <c r="BY574" s="1009"/>
      <c r="BZ574" s="1009"/>
      <c r="CA574" s="1009"/>
      <c r="CB574" s="1009"/>
      <c r="CC574" s="1009"/>
      <c r="CD574" s="1009"/>
      <c r="CE574" s="1009"/>
      <c r="CF574" s="1009"/>
      <c r="CG574" s="1009"/>
      <c r="CH574" s="1009"/>
      <c r="CI574" s="1009"/>
      <c r="CJ574" s="1009"/>
      <c r="CK574" s="1009"/>
      <c r="CL574" s="1009"/>
    </row>
    <row r="575" spans="1:90" s="959" customFormat="1">
      <c r="A575" s="928"/>
      <c r="D575" s="1025"/>
      <c r="E575" s="1025"/>
      <c r="F575" s="1025"/>
      <c r="G575" s="1025"/>
      <c r="P575" s="1009"/>
      <c r="Q575" s="1009"/>
      <c r="R575" s="1009"/>
      <c r="S575" s="1009"/>
      <c r="T575" s="1009"/>
      <c r="U575" s="1009"/>
      <c r="V575" s="1009"/>
      <c r="W575" s="1009"/>
      <c r="X575" s="1009"/>
      <c r="Y575" s="1009"/>
      <c r="Z575" s="1009"/>
      <c r="AA575" s="1009"/>
      <c r="AB575" s="1009"/>
      <c r="AC575" s="1009"/>
      <c r="AD575" s="1009"/>
      <c r="AE575" s="1009"/>
      <c r="AF575" s="1009"/>
      <c r="AG575" s="1009"/>
      <c r="AH575" s="1009"/>
      <c r="AI575" s="1009"/>
      <c r="AJ575" s="1009"/>
      <c r="AK575" s="1009"/>
      <c r="AL575" s="1009"/>
      <c r="AM575" s="1009"/>
      <c r="AN575" s="1009"/>
      <c r="AO575" s="1009"/>
      <c r="AP575" s="1009"/>
      <c r="AQ575" s="1009"/>
      <c r="AR575" s="1009"/>
      <c r="AS575" s="1009"/>
      <c r="AT575" s="1009"/>
      <c r="AU575" s="1009"/>
      <c r="AV575" s="1009"/>
      <c r="AW575" s="1009"/>
      <c r="AX575" s="1009"/>
      <c r="AY575" s="1009"/>
      <c r="AZ575" s="1009"/>
      <c r="BA575" s="1009"/>
      <c r="BB575" s="1009"/>
      <c r="BC575" s="1009"/>
      <c r="BD575" s="1009"/>
      <c r="BE575" s="1009"/>
      <c r="BF575" s="1009"/>
      <c r="BG575" s="1009"/>
      <c r="BH575" s="1009"/>
      <c r="BI575" s="1009"/>
      <c r="BJ575" s="1009"/>
      <c r="BK575" s="1009"/>
      <c r="BL575" s="1009"/>
      <c r="BM575" s="1009"/>
      <c r="BN575" s="1009"/>
      <c r="BO575" s="1009"/>
      <c r="BP575" s="1009"/>
      <c r="BQ575" s="1009"/>
      <c r="BR575" s="1009"/>
      <c r="BS575" s="1009"/>
      <c r="BT575" s="1009"/>
      <c r="BU575" s="1009"/>
      <c r="BV575" s="1009"/>
      <c r="BW575" s="1009"/>
      <c r="BX575" s="1009"/>
      <c r="BY575" s="1009"/>
      <c r="BZ575" s="1009"/>
      <c r="CA575" s="1009"/>
      <c r="CB575" s="1009"/>
      <c r="CC575" s="1009"/>
      <c r="CD575" s="1009"/>
      <c r="CE575" s="1009"/>
      <c r="CF575" s="1009"/>
      <c r="CG575" s="1009"/>
      <c r="CH575" s="1009"/>
      <c r="CI575" s="1009"/>
      <c r="CJ575" s="1009"/>
      <c r="CK575" s="1009"/>
      <c r="CL575" s="1009"/>
    </row>
    <row r="576" spans="1:90" s="959" customFormat="1">
      <c r="A576" s="928"/>
      <c r="D576" s="1025"/>
      <c r="E576" s="1025"/>
      <c r="F576" s="1025"/>
      <c r="G576" s="1025"/>
      <c r="P576" s="1009"/>
      <c r="Q576" s="1009"/>
      <c r="R576" s="1009"/>
      <c r="S576" s="1009"/>
      <c r="T576" s="1009"/>
      <c r="U576" s="1009"/>
      <c r="V576" s="1009"/>
      <c r="W576" s="1009"/>
      <c r="X576" s="1009"/>
      <c r="Y576" s="1009"/>
      <c r="Z576" s="1009"/>
      <c r="AA576" s="1009"/>
      <c r="AB576" s="1009"/>
      <c r="AC576" s="1009"/>
      <c r="AD576" s="1009"/>
      <c r="AE576" s="1009"/>
      <c r="AF576" s="1009"/>
      <c r="AG576" s="1009"/>
      <c r="AH576" s="1009"/>
      <c r="AI576" s="1009"/>
      <c r="AJ576" s="1009"/>
      <c r="AK576" s="1009"/>
      <c r="AL576" s="1009"/>
      <c r="AM576" s="1009"/>
      <c r="AN576" s="1009"/>
      <c r="AO576" s="1009"/>
      <c r="AP576" s="1009"/>
      <c r="AQ576" s="1009"/>
      <c r="AR576" s="1009"/>
      <c r="AS576" s="1009"/>
      <c r="AT576" s="1009"/>
      <c r="AU576" s="1009"/>
      <c r="AV576" s="1009"/>
      <c r="AW576" s="1009"/>
      <c r="AX576" s="1009"/>
      <c r="AY576" s="1009"/>
      <c r="AZ576" s="1009"/>
      <c r="BA576" s="1009"/>
      <c r="BB576" s="1009"/>
      <c r="BC576" s="1009"/>
      <c r="BD576" s="1009"/>
      <c r="BE576" s="1009"/>
      <c r="BF576" s="1009"/>
      <c r="BG576" s="1009"/>
      <c r="BH576" s="1009"/>
      <c r="BI576" s="1009"/>
      <c r="BJ576" s="1009"/>
      <c r="BK576" s="1009"/>
      <c r="BL576" s="1009"/>
      <c r="BM576" s="1009"/>
      <c r="BN576" s="1009"/>
      <c r="BO576" s="1009"/>
      <c r="BP576" s="1009"/>
      <c r="BQ576" s="1009"/>
      <c r="BR576" s="1009"/>
      <c r="BS576" s="1009"/>
      <c r="BT576" s="1009"/>
      <c r="BU576" s="1009"/>
      <c r="BV576" s="1009"/>
      <c r="BW576" s="1009"/>
      <c r="BX576" s="1009"/>
      <c r="BY576" s="1009"/>
      <c r="BZ576" s="1009"/>
      <c r="CA576" s="1009"/>
      <c r="CB576" s="1009"/>
      <c r="CC576" s="1009"/>
      <c r="CD576" s="1009"/>
      <c r="CE576" s="1009"/>
      <c r="CF576" s="1009"/>
      <c r="CG576" s="1009"/>
      <c r="CH576" s="1009"/>
      <c r="CI576" s="1009"/>
      <c r="CJ576" s="1009"/>
      <c r="CK576" s="1009"/>
      <c r="CL576" s="1009"/>
    </row>
    <row r="577" spans="1:90" s="959" customFormat="1">
      <c r="A577" s="928"/>
      <c r="D577" s="1025"/>
      <c r="E577" s="1025"/>
      <c r="F577" s="1025"/>
      <c r="G577" s="1025"/>
      <c r="P577" s="1009"/>
      <c r="Q577" s="1009"/>
      <c r="R577" s="1009"/>
      <c r="S577" s="1009"/>
      <c r="T577" s="1009"/>
      <c r="U577" s="1009"/>
      <c r="V577" s="1009"/>
      <c r="W577" s="1009"/>
      <c r="X577" s="1009"/>
      <c r="Y577" s="1009"/>
      <c r="Z577" s="1009"/>
      <c r="AA577" s="1009"/>
      <c r="AB577" s="1009"/>
      <c r="AC577" s="1009"/>
      <c r="AD577" s="1009"/>
      <c r="AE577" s="1009"/>
      <c r="AF577" s="1009"/>
      <c r="AG577" s="1009"/>
      <c r="AH577" s="1009"/>
      <c r="AI577" s="1009"/>
      <c r="AJ577" s="1009"/>
      <c r="AK577" s="1009"/>
      <c r="AL577" s="1009"/>
      <c r="AM577" s="1009"/>
      <c r="AN577" s="1009"/>
      <c r="AO577" s="1009"/>
      <c r="AP577" s="1009"/>
      <c r="AQ577" s="1009"/>
      <c r="AR577" s="1009"/>
      <c r="AS577" s="1009"/>
      <c r="AT577" s="1009"/>
      <c r="AU577" s="1009"/>
      <c r="AV577" s="1009"/>
      <c r="AW577" s="1009"/>
      <c r="AX577" s="1009"/>
      <c r="AY577" s="1009"/>
      <c r="AZ577" s="1009"/>
      <c r="BA577" s="1009"/>
      <c r="BB577" s="1009"/>
      <c r="BC577" s="1009"/>
      <c r="BD577" s="1009"/>
      <c r="BE577" s="1009"/>
      <c r="BF577" s="1009"/>
      <c r="BG577" s="1009"/>
      <c r="BH577" s="1009"/>
      <c r="BI577" s="1009"/>
      <c r="BJ577" s="1009"/>
      <c r="BK577" s="1009"/>
      <c r="BL577" s="1009"/>
      <c r="BM577" s="1009"/>
      <c r="BN577" s="1009"/>
      <c r="BO577" s="1009"/>
      <c r="BP577" s="1009"/>
      <c r="BQ577" s="1009"/>
      <c r="BR577" s="1009"/>
      <c r="BS577" s="1009"/>
      <c r="BT577" s="1009"/>
      <c r="BU577" s="1009"/>
      <c r="BV577" s="1009"/>
      <c r="BW577" s="1009"/>
      <c r="BX577" s="1009"/>
      <c r="BY577" s="1009"/>
      <c r="BZ577" s="1009"/>
      <c r="CA577" s="1009"/>
      <c r="CB577" s="1009"/>
      <c r="CC577" s="1009"/>
      <c r="CD577" s="1009"/>
      <c r="CE577" s="1009"/>
      <c r="CF577" s="1009"/>
      <c r="CG577" s="1009"/>
      <c r="CH577" s="1009"/>
      <c r="CI577" s="1009"/>
      <c r="CJ577" s="1009"/>
      <c r="CK577" s="1009"/>
      <c r="CL577" s="1009"/>
    </row>
    <row r="578" spans="1:90" s="959" customFormat="1">
      <c r="A578" s="928"/>
      <c r="D578" s="1025"/>
      <c r="E578" s="1025"/>
      <c r="F578" s="1025"/>
      <c r="G578" s="1025"/>
      <c r="P578" s="1009"/>
      <c r="Q578" s="1009"/>
      <c r="R578" s="1009"/>
      <c r="S578" s="1009"/>
      <c r="T578" s="1009"/>
      <c r="U578" s="1009"/>
      <c r="V578" s="1009"/>
      <c r="W578" s="1009"/>
      <c r="X578" s="1009"/>
      <c r="Y578" s="1009"/>
      <c r="Z578" s="1009"/>
      <c r="AA578" s="1009"/>
      <c r="AB578" s="1009"/>
      <c r="AC578" s="1009"/>
      <c r="AD578" s="1009"/>
      <c r="AE578" s="1009"/>
      <c r="AF578" s="1009"/>
      <c r="AG578" s="1009"/>
      <c r="AH578" s="1009"/>
      <c r="AI578" s="1009"/>
      <c r="AJ578" s="1009"/>
      <c r="AK578" s="1009"/>
      <c r="AL578" s="1009"/>
      <c r="AM578" s="1009"/>
      <c r="AN578" s="1009"/>
      <c r="AO578" s="1009"/>
      <c r="AP578" s="1009"/>
      <c r="AQ578" s="1009"/>
      <c r="AR578" s="1009"/>
      <c r="AS578" s="1009"/>
      <c r="AT578" s="1009"/>
      <c r="AU578" s="1009"/>
      <c r="AV578" s="1009"/>
      <c r="AW578" s="1009"/>
      <c r="AX578" s="1009"/>
      <c r="AY578" s="1009"/>
      <c r="AZ578" s="1009"/>
      <c r="BA578" s="1009"/>
      <c r="BB578" s="1009"/>
      <c r="BC578" s="1009"/>
      <c r="BD578" s="1009"/>
      <c r="BE578" s="1009"/>
      <c r="BF578" s="1009"/>
      <c r="BG578" s="1009"/>
      <c r="BH578" s="1009"/>
      <c r="BI578" s="1009"/>
      <c r="BJ578" s="1009"/>
      <c r="BK578" s="1009"/>
      <c r="BL578" s="1009"/>
      <c r="BM578" s="1009"/>
      <c r="BN578" s="1009"/>
      <c r="BO578" s="1009"/>
      <c r="BP578" s="1009"/>
      <c r="BQ578" s="1009"/>
      <c r="BR578" s="1009"/>
      <c r="BS578" s="1009"/>
      <c r="BT578" s="1009"/>
      <c r="BU578" s="1009"/>
      <c r="BV578" s="1009"/>
      <c r="BW578" s="1009"/>
      <c r="BX578" s="1009"/>
      <c r="BY578" s="1009"/>
      <c r="BZ578" s="1009"/>
      <c r="CA578" s="1009"/>
      <c r="CB578" s="1009"/>
      <c r="CC578" s="1009"/>
      <c r="CD578" s="1009"/>
      <c r="CE578" s="1009"/>
      <c r="CF578" s="1009"/>
      <c r="CG578" s="1009"/>
      <c r="CH578" s="1009"/>
      <c r="CI578" s="1009"/>
      <c r="CJ578" s="1009"/>
      <c r="CK578" s="1009"/>
      <c r="CL578" s="1009"/>
    </row>
    <row r="579" spans="1:90" s="959" customFormat="1">
      <c r="A579" s="928"/>
      <c r="D579" s="1025"/>
      <c r="E579" s="1025"/>
      <c r="F579" s="1025"/>
      <c r="G579" s="1025"/>
      <c r="P579" s="1009"/>
      <c r="Q579" s="1009"/>
      <c r="R579" s="1009"/>
      <c r="S579" s="1009"/>
      <c r="T579" s="1009"/>
      <c r="U579" s="1009"/>
      <c r="V579" s="1009"/>
      <c r="W579" s="1009"/>
      <c r="X579" s="1009"/>
      <c r="Y579" s="1009"/>
      <c r="Z579" s="1009"/>
      <c r="AA579" s="1009"/>
      <c r="AB579" s="1009"/>
      <c r="AC579" s="1009"/>
      <c r="AD579" s="1009"/>
      <c r="AE579" s="1009"/>
      <c r="AF579" s="1009"/>
      <c r="AG579" s="1009"/>
      <c r="AH579" s="1009"/>
      <c r="AI579" s="1009"/>
      <c r="AJ579" s="1009"/>
      <c r="AK579" s="1009"/>
      <c r="AL579" s="1009"/>
      <c r="AM579" s="1009"/>
      <c r="AN579" s="1009"/>
      <c r="AO579" s="1009"/>
      <c r="AP579" s="1009"/>
      <c r="AQ579" s="1009"/>
      <c r="AR579" s="1009"/>
      <c r="AS579" s="1009"/>
      <c r="AT579" s="1009"/>
      <c r="AU579" s="1009"/>
      <c r="AV579" s="1009"/>
      <c r="AW579" s="1009"/>
      <c r="AX579" s="1009"/>
      <c r="AY579" s="1009"/>
      <c r="AZ579" s="1009"/>
      <c r="BA579" s="1009"/>
      <c r="BB579" s="1009"/>
      <c r="BC579" s="1009"/>
      <c r="BD579" s="1009"/>
      <c r="BE579" s="1009"/>
      <c r="BF579" s="1009"/>
      <c r="BG579" s="1009"/>
      <c r="BH579" s="1009"/>
      <c r="BI579" s="1009"/>
      <c r="BJ579" s="1009"/>
      <c r="BK579" s="1009"/>
      <c r="BL579" s="1009"/>
      <c r="BM579" s="1009"/>
      <c r="BN579" s="1009"/>
      <c r="BO579" s="1009"/>
      <c r="BP579" s="1009"/>
      <c r="BQ579" s="1009"/>
      <c r="BR579" s="1009"/>
      <c r="BS579" s="1009"/>
      <c r="BT579" s="1009"/>
      <c r="BU579" s="1009"/>
      <c r="BV579" s="1009"/>
      <c r="BW579" s="1009"/>
      <c r="BX579" s="1009"/>
      <c r="BY579" s="1009"/>
      <c r="BZ579" s="1009"/>
      <c r="CA579" s="1009"/>
      <c r="CB579" s="1009"/>
      <c r="CC579" s="1009"/>
      <c r="CD579" s="1009"/>
      <c r="CE579" s="1009"/>
      <c r="CF579" s="1009"/>
      <c r="CG579" s="1009"/>
      <c r="CH579" s="1009"/>
      <c r="CI579" s="1009"/>
      <c r="CJ579" s="1009"/>
      <c r="CK579" s="1009"/>
      <c r="CL579" s="1009"/>
    </row>
    <row r="580" spans="1:90" s="959" customFormat="1">
      <c r="A580" s="928"/>
      <c r="D580" s="1025"/>
      <c r="E580" s="1025"/>
      <c r="F580" s="1025"/>
      <c r="G580" s="1025"/>
      <c r="P580" s="1009"/>
      <c r="Q580" s="1009"/>
      <c r="R580" s="1009"/>
      <c r="S580" s="1009"/>
      <c r="T580" s="1009"/>
      <c r="U580" s="1009"/>
      <c r="V580" s="1009"/>
      <c r="W580" s="1009"/>
      <c r="X580" s="1009"/>
      <c r="Y580" s="1009"/>
      <c r="Z580" s="1009"/>
      <c r="AA580" s="1009"/>
      <c r="AB580" s="1009"/>
      <c r="AC580" s="1009"/>
      <c r="AD580" s="1009"/>
      <c r="AE580" s="1009"/>
      <c r="AF580" s="1009"/>
      <c r="AG580" s="1009"/>
      <c r="AH580" s="1009"/>
      <c r="AI580" s="1009"/>
      <c r="AJ580" s="1009"/>
      <c r="AK580" s="1009"/>
      <c r="AL580" s="1009"/>
      <c r="AM580" s="1009"/>
      <c r="AN580" s="1009"/>
      <c r="AO580" s="1009"/>
      <c r="AP580" s="1009"/>
      <c r="AQ580" s="1009"/>
      <c r="AR580" s="1009"/>
      <c r="AS580" s="1009"/>
      <c r="AT580" s="1009"/>
      <c r="AU580" s="1009"/>
      <c r="AV580" s="1009"/>
      <c r="AW580" s="1009"/>
      <c r="AX580" s="1009"/>
      <c r="AY580" s="1009"/>
      <c r="AZ580" s="1009"/>
      <c r="BA580" s="1009"/>
      <c r="BB580" s="1009"/>
      <c r="BC580" s="1009"/>
      <c r="BD580" s="1009"/>
      <c r="BE580" s="1009"/>
      <c r="BF580" s="1009"/>
      <c r="BG580" s="1009"/>
      <c r="BH580" s="1009"/>
      <c r="BI580" s="1009"/>
      <c r="BJ580" s="1009"/>
      <c r="BK580" s="1009"/>
      <c r="BL580" s="1009"/>
      <c r="BM580" s="1009"/>
      <c r="BN580" s="1009"/>
      <c r="BO580" s="1009"/>
      <c r="BP580" s="1009"/>
      <c r="BQ580" s="1009"/>
      <c r="BR580" s="1009"/>
      <c r="BS580" s="1009"/>
      <c r="BT580" s="1009"/>
      <c r="BU580" s="1009"/>
      <c r="BV580" s="1009"/>
      <c r="BW580" s="1009"/>
      <c r="BX580" s="1009"/>
      <c r="BY580" s="1009"/>
      <c r="BZ580" s="1009"/>
      <c r="CA580" s="1009"/>
      <c r="CB580" s="1009"/>
      <c r="CC580" s="1009"/>
      <c r="CD580" s="1009"/>
      <c r="CE580" s="1009"/>
      <c r="CF580" s="1009"/>
      <c r="CG580" s="1009"/>
      <c r="CH580" s="1009"/>
      <c r="CI580" s="1009"/>
      <c r="CJ580" s="1009"/>
      <c r="CK580" s="1009"/>
      <c r="CL580" s="1009"/>
    </row>
    <row r="581" spans="1:90" s="959" customFormat="1">
      <c r="A581" s="928"/>
      <c r="D581" s="1025"/>
      <c r="E581" s="1025"/>
      <c r="F581" s="1025"/>
      <c r="G581" s="1025"/>
      <c r="P581" s="1009"/>
      <c r="Q581" s="1009"/>
      <c r="R581" s="1009"/>
      <c r="S581" s="1009"/>
      <c r="T581" s="1009"/>
      <c r="U581" s="1009"/>
      <c r="V581" s="1009"/>
      <c r="W581" s="1009"/>
      <c r="X581" s="1009"/>
      <c r="Y581" s="1009"/>
      <c r="Z581" s="1009"/>
      <c r="AA581" s="1009"/>
      <c r="AB581" s="1009"/>
      <c r="AC581" s="1009"/>
      <c r="AD581" s="1009"/>
      <c r="AE581" s="1009"/>
      <c r="AF581" s="1009"/>
      <c r="AG581" s="1009"/>
      <c r="AH581" s="1009"/>
      <c r="AI581" s="1009"/>
      <c r="AJ581" s="1009"/>
      <c r="AK581" s="1009"/>
      <c r="AL581" s="1009"/>
      <c r="AM581" s="1009"/>
      <c r="AN581" s="1009"/>
      <c r="AO581" s="1009"/>
      <c r="AP581" s="1009"/>
      <c r="AQ581" s="1009"/>
      <c r="AR581" s="1009"/>
      <c r="AS581" s="1009"/>
      <c r="AT581" s="1009"/>
      <c r="AU581" s="1009"/>
      <c r="AV581" s="1009"/>
      <c r="AW581" s="1009"/>
      <c r="AX581" s="1009"/>
      <c r="AY581" s="1009"/>
      <c r="AZ581" s="1009"/>
      <c r="BA581" s="1009"/>
      <c r="BB581" s="1009"/>
      <c r="BC581" s="1009"/>
      <c r="BD581" s="1009"/>
      <c r="BE581" s="1009"/>
      <c r="BF581" s="1009"/>
      <c r="BG581" s="1009"/>
      <c r="BH581" s="1009"/>
      <c r="BI581" s="1009"/>
      <c r="BJ581" s="1009"/>
      <c r="BK581" s="1009"/>
      <c r="BL581" s="1009"/>
      <c r="BM581" s="1009"/>
      <c r="BN581" s="1009"/>
      <c r="BO581" s="1009"/>
      <c r="BP581" s="1009"/>
      <c r="BQ581" s="1009"/>
      <c r="BR581" s="1009"/>
      <c r="BS581" s="1009"/>
      <c r="BT581" s="1009"/>
      <c r="BU581" s="1009"/>
      <c r="BV581" s="1009"/>
      <c r="BW581" s="1009"/>
      <c r="BX581" s="1009"/>
      <c r="BY581" s="1009"/>
      <c r="BZ581" s="1009"/>
      <c r="CA581" s="1009"/>
      <c r="CB581" s="1009"/>
      <c r="CC581" s="1009"/>
      <c r="CD581" s="1009"/>
      <c r="CE581" s="1009"/>
      <c r="CF581" s="1009"/>
      <c r="CG581" s="1009"/>
      <c r="CH581" s="1009"/>
      <c r="CI581" s="1009"/>
      <c r="CJ581" s="1009"/>
      <c r="CK581" s="1009"/>
      <c r="CL581" s="1009"/>
    </row>
    <row r="582" spans="1:90" s="959" customFormat="1">
      <c r="A582" s="928"/>
      <c r="D582" s="1025"/>
      <c r="E582" s="1025"/>
      <c r="F582" s="1025"/>
      <c r="G582" s="1025"/>
      <c r="P582" s="1009"/>
      <c r="Q582" s="1009"/>
      <c r="R582" s="1009"/>
      <c r="S582" s="1009"/>
      <c r="T582" s="1009"/>
      <c r="U582" s="1009"/>
      <c r="V582" s="1009"/>
      <c r="W582" s="1009"/>
      <c r="X582" s="1009"/>
      <c r="Y582" s="1009"/>
      <c r="Z582" s="1009"/>
      <c r="AA582" s="1009"/>
      <c r="AB582" s="1009"/>
      <c r="AC582" s="1009"/>
      <c r="AD582" s="1009"/>
      <c r="AE582" s="1009"/>
      <c r="AF582" s="1009"/>
      <c r="AG582" s="1009"/>
      <c r="AH582" s="1009"/>
      <c r="AI582" s="1009"/>
      <c r="AJ582" s="1009"/>
      <c r="AK582" s="1009"/>
      <c r="AL582" s="1009"/>
      <c r="AM582" s="1009"/>
      <c r="AN582" s="1009"/>
      <c r="AO582" s="1009"/>
      <c r="AP582" s="1009"/>
      <c r="AQ582" s="1009"/>
      <c r="AR582" s="1009"/>
      <c r="AS582" s="1009"/>
      <c r="AT582" s="1009"/>
      <c r="AU582" s="1009"/>
      <c r="AV582" s="1009"/>
      <c r="AW582" s="1009"/>
      <c r="AX582" s="1009"/>
      <c r="AY582" s="1009"/>
      <c r="AZ582" s="1009"/>
      <c r="BA582" s="1009"/>
      <c r="BB582" s="1009"/>
      <c r="BC582" s="1009"/>
      <c r="BD582" s="1009"/>
      <c r="BE582" s="1009"/>
      <c r="BF582" s="1009"/>
      <c r="BG582" s="1009"/>
      <c r="BH582" s="1009"/>
      <c r="BI582" s="1009"/>
      <c r="BJ582" s="1009"/>
      <c r="BK582" s="1009"/>
      <c r="BL582" s="1009"/>
      <c r="BM582" s="1009"/>
      <c r="BN582" s="1009"/>
      <c r="BO582" s="1009"/>
      <c r="BP582" s="1009"/>
      <c r="BQ582" s="1009"/>
      <c r="BR582" s="1009"/>
      <c r="BS582" s="1009"/>
      <c r="BT582" s="1009"/>
      <c r="BU582" s="1009"/>
      <c r="BV582" s="1009"/>
      <c r="BW582" s="1009"/>
      <c r="BX582" s="1009"/>
      <c r="BY582" s="1009"/>
      <c r="BZ582" s="1009"/>
      <c r="CA582" s="1009"/>
      <c r="CB582" s="1009"/>
      <c r="CC582" s="1009"/>
      <c r="CD582" s="1009"/>
      <c r="CE582" s="1009"/>
      <c r="CF582" s="1009"/>
      <c r="CG582" s="1009"/>
      <c r="CH582" s="1009"/>
      <c r="CI582" s="1009"/>
      <c r="CJ582" s="1009"/>
      <c r="CK582" s="1009"/>
      <c r="CL582" s="1009"/>
    </row>
    <row r="583" spans="1:90" s="959" customFormat="1">
      <c r="A583" s="928"/>
      <c r="D583" s="1025"/>
      <c r="E583" s="1025"/>
      <c r="F583" s="1025"/>
      <c r="G583" s="1025"/>
      <c r="P583" s="1009"/>
      <c r="Q583" s="1009"/>
      <c r="R583" s="1009"/>
      <c r="S583" s="1009"/>
      <c r="T583" s="1009"/>
      <c r="U583" s="1009"/>
      <c r="V583" s="1009"/>
      <c r="W583" s="1009"/>
      <c r="X583" s="1009"/>
      <c r="Y583" s="1009"/>
      <c r="Z583" s="1009"/>
      <c r="AA583" s="1009"/>
      <c r="AB583" s="1009"/>
      <c r="AC583" s="1009"/>
      <c r="AD583" s="1009"/>
      <c r="AE583" s="1009"/>
      <c r="AF583" s="1009"/>
      <c r="AG583" s="1009"/>
      <c r="AH583" s="1009"/>
      <c r="AI583" s="1009"/>
      <c r="AJ583" s="1009"/>
      <c r="AK583" s="1009"/>
      <c r="AL583" s="1009"/>
      <c r="AM583" s="1009"/>
      <c r="AN583" s="1009"/>
      <c r="AO583" s="1009"/>
      <c r="AP583" s="1009"/>
      <c r="AQ583" s="1009"/>
      <c r="AR583" s="1009"/>
      <c r="AS583" s="1009"/>
      <c r="AT583" s="1009"/>
      <c r="AU583" s="1009"/>
      <c r="AV583" s="1009"/>
      <c r="AW583" s="1009"/>
      <c r="AX583" s="1009"/>
      <c r="AY583" s="1009"/>
      <c r="AZ583" s="1009"/>
      <c r="BA583" s="1009"/>
      <c r="BB583" s="1009"/>
      <c r="BC583" s="1009"/>
      <c r="BD583" s="1009"/>
      <c r="BE583" s="1009"/>
      <c r="BF583" s="1009"/>
      <c r="BG583" s="1009"/>
      <c r="BH583" s="1009"/>
      <c r="BI583" s="1009"/>
      <c r="BJ583" s="1009"/>
      <c r="BK583" s="1009"/>
      <c r="BL583" s="1009"/>
      <c r="BM583" s="1009"/>
      <c r="BN583" s="1009"/>
      <c r="BO583" s="1009"/>
      <c r="BP583" s="1009"/>
      <c r="BQ583" s="1009"/>
      <c r="BR583" s="1009"/>
      <c r="BS583" s="1009"/>
      <c r="BT583" s="1009"/>
      <c r="BU583" s="1009"/>
      <c r="BV583" s="1009"/>
      <c r="BW583" s="1009"/>
      <c r="BX583" s="1009"/>
      <c r="BY583" s="1009"/>
      <c r="BZ583" s="1009"/>
      <c r="CA583" s="1009"/>
      <c r="CB583" s="1009"/>
      <c r="CC583" s="1009"/>
      <c r="CD583" s="1009"/>
      <c r="CE583" s="1009"/>
      <c r="CF583" s="1009"/>
      <c r="CG583" s="1009"/>
      <c r="CH583" s="1009"/>
      <c r="CI583" s="1009"/>
      <c r="CJ583" s="1009"/>
      <c r="CK583" s="1009"/>
      <c r="CL583" s="1009"/>
    </row>
    <row r="584" spans="1:90" s="959" customFormat="1">
      <c r="A584" s="928"/>
      <c r="D584" s="1025"/>
      <c r="E584" s="1025"/>
      <c r="F584" s="1025"/>
      <c r="G584" s="1025"/>
      <c r="P584" s="1009"/>
      <c r="Q584" s="1009"/>
      <c r="R584" s="1009"/>
      <c r="S584" s="1009"/>
      <c r="T584" s="1009"/>
      <c r="U584" s="1009"/>
      <c r="V584" s="1009"/>
      <c r="W584" s="1009"/>
      <c r="X584" s="1009"/>
      <c r="Y584" s="1009"/>
      <c r="Z584" s="1009"/>
      <c r="AA584" s="1009"/>
      <c r="AB584" s="1009"/>
      <c r="AC584" s="1009"/>
      <c r="AD584" s="1009"/>
      <c r="AE584" s="1009"/>
      <c r="AF584" s="1009"/>
      <c r="AG584" s="1009"/>
      <c r="AH584" s="1009"/>
      <c r="AI584" s="1009"/>
      <c r="AJ584" s="1009"/>
      <c r="AK584" s="1009"/>
      <c r="AL584" s="1009"/>
      <c r="AM584" s="1009"/>
      <c r="AN584" s="1009"/>
      <c r="AO584" s="1009"/>
      <c r="AP584" s="1009"/>
      <c r="AQ584" s="1009"/>
      <c r="AR584" s="1009"/>
      <c r="AS584" s="1009"/>
      <c r="AT584" s="1009"/>
      <c r="AU584" s="1009"/>
      <c r="AV584" s="1009"/>
      <c r="AW584" s="1009"/>
      <c r="AX584" s="1009"/>
      <c r="AY584" s="1009"/>
      <c r="AZ584" s="1009"/>
      <c r="BA584" s="1009"/>
      <c r="BB584" s="1009"/>
      <c r="BC584" s="1009"/>
      <c r="BD584" s="1009"/>
      <c r="BE584" s="1009"/>
      <c r="BF584" s="1009"/>
      <c r="BG584" s="1009"/>
      <c r="BH584" s="1009"/>
      <c r="BI584" s="1009"/>
      <c r="BJ584" s="1009"/>
      <c r="BK584" s="1009"/>
      <c r="BL584" s="1009"/>
      <c r="BM584" s="1009"/>
      <c r="BN584" s="1009"/>
      <c r="BO584" s="1009"/>
      <c r="BP584" s="1009"/>
      <c r="BQ584" s="1009"/>
      <c r="BR584" s="1009"/>
      <c r="BS584" s="1009"/>
      <c r="BT584" s="1009"/>
      <c r="BU584" s="1009"/>
      <c r="BV584" s="1009"/>
      <c r="BW584" s="1009"/>
      <c r="BX584" s="1009"/>
      <c r="BY584" s="1009"/>
      <c r="BZ584" s="1009"/>
      <c r="CA584" s="1009"/>
      <c r="CB584" s="1009"/>
      <c r="CC584" s="1009"/>
      <c r="CD584" s="1009"/>
      <c r="CE584" s="1009"/>
      <c r="CF584" s="1009"/>
      <c r="CG584" s="1009"/>
      <c r="CH584" s="1009"/>
      <c r="CI584" s="1009"/>
      <c r="CJ584" s="1009"/>
      <c r="CK584" s="1009"/>
      <c r="CL584" s="1009"/>
    </row>
    <row r="585" spans="1:90" s="959" customFormat="1">
      <c r="A585" s="928"/>
      <c r="D585" s="1025"/>
      <c r="E585" s="1025"/>
      <c r="F585" s="1025"/>
      <c r="G585" s="1025"/>
      <c r="P585" s="1009"/>
      <c r="Q585" s="1009"/>
      <c r="R585" s="1009"/>
      <c r="S585" s="1009"/>
      <c r="T585" s="1009"/>
      <c r="U585" s="1009"/>
      <c r="V585" s="1009"/>
      <c r="W585" s="1009"/>
      <c r="X585" s="1009"/>
      <c r="Y585" s="1009"/>
      <c r="Z585" s="1009"/>
      <c r="AA585" s="1009"/>
      <c r="AB585" s="1009"/>
      <c r="AC585" s="1009"/>
      <c r="AD585" s="1009"/>
      <c r="AE585" s="1009"/>
      <c r="AF585" s="1009"/>
      <c r="AG585" s="1009"/>
      <c r="AH585" s="1009"/>
      <c r="AI585" s="1009"/>
      <c r="AJ585" s="1009"/>
      <c r="AK585" s="1009"/>
      <c r="AL585" s="1009"/>
      <c r="AM585" s="1009"/>
      <c r="AN585" s="1009"/>
      <c r="AO585" s="1009"/>
      <c r="AP585" s="1009"/>
      <c r="AQ585" s="1009"/>
      <c r="AR585" s="1009"/>
      <c r="AS585" s="1009"/>
      <c r="AT585" s="1009"/>
      <c r="AU585" s="1009"/>
      <c r="AV585" s="1009"/>
      <c r="AW585" s="1009"/>
      <c r="AX585" s="1009"/>
      <c r="AY585" s="1009"/>
      <c r="AZ585" s="1009"/>
      <c r="BA585" s="1009"/>
      <c r="BB585" s="1009"/>
      <c r="BC585" s="1009"/>
      <c r="BD585" s="1009"/>
      <c r="BE585" s="1009"/>
      <c r="BF585" s="1009"/>
      <c r="BG585" s="1009"/>
      <c r="BH585" s="1009"/>
      <c r="BI585" s="1009"/>
      <c r="BJ585" s="1009"/>
      <c r="BK585" s="1009"/>
      <c r="BL585" s="1009"/>
      <c r="BM585" s="1009"/>
      <c r="BN585" s="1009"/>
      <c r="BO585" s="1009"/>
      <c r="BP585" s="1009"/>
      <c r="BQ585" s="1009"/>
      <c r="BR585" s="1009"/>
      <c r="BS585" s="1009"/>
      <c r="BT585" s="1009"/>
      <c r="BU585" s="1009"/>
      <c r="BV585" s="1009"/>
      <c r="BW585" s="1009"/>
      <c r="BX585" s="1009"/>
      <c r="BY585" s="1009"/>
      <c r="BZ585" s="1009"/>
      <c r="CA585" s="1009"/>
      <c r="CB585" s="1009"/>
      <c r="CC585" s="1009"/>
      <c r="CD585" s="1009"/>
      <c r="CE585" s="1009"/>
      <c r="CF585" s="1009"/>
      <c r="CG585" s="1009"/>
      <c r="CH585" s="1009"/>
      <c r="CI585" s="1009"/>
      <c r="CJ585" s="1009"/>
      <c r="CK585" s="1009"/>
      <c r="CL585" s="1009"/>
    </row>
    <row r="586" spans="1:90" s="959" customFormat="1">
      <c r="A586" s="928"/>
      <c r="D586" s="1025"/>
      <c r="E586" s="1025"/>
      <c r="F586" s="1025"/>
      <c r="G586" s="1025"/>
      <c r="P586" s="1009"/>
      <c r="Q586" s="1009"/>
      <c r="R586" s="1009"/>
      <c r="S586" s="1009"/>
      <c r="T586" s="1009"/>
      <c r="U586" s="1009"/>
      <c r="V586" s="1009"/>
      <c r="W586" s="1009"/>
      <c r="X586" s="1009"/>
      <c r="Y586" s="1009"/>
      <c r="Z586" s="1009"/>
      <c r="AA586" s="1009"/>
      <c r="AB586" s="1009"/>
      <c r="AC586" s="1009"/>
      <c r="AD586" s="1009"/>
      <c r="AE586" s="1009"/>
      <c r="AF586" s="1009"/>
      <c r="AG586" s="1009"/>
      <c r="AH586" s="1009"/>
      <c r="AI586" s="1009"/>
      <c r="AJ586" s="1009"/>
      <c r="AK586" s="1009"/>
      <c r="AL586" s="1009"/>
      <c r="AM586" s="1009"/>
      <c r="AN586" s="1009"/>
      <c r="AO586" s="1009"/>
      <c r="AP586" s="1009"/>
      <c r="AQ586" s="1009"/>
      <c r="AR586" s="1009"/>
      <c r="AS586" s="1009"/>
      <c r="AT586" s="1009"/>
      <c r="AU586" s="1009"/>
      <c r="AV586" s="1009"/>
      <c r="AW586" s="1009"/>
      <c r="AX586" s="1009"/>
      <c r="AY586" s="1009"/>
      <c r="AZ586" s="1009"/>
      <c r="BA586" s="1009"/>
      <c r="BB586" s="1009"/>
      <c r="BC586" s="1009"/>
      <c r="BD586" s="1009"/>
      <c r="BE586" s="1009"/>
      <c r="BF586" s="1009"/>
      <c r="BG586" s="1009"/>
      <c r="BH586" s="1009"/>
      <c r="BI586" s="1009"/>
      <c r="BJ586" s="1009"/>
      <c r="BK586" s="1009"/>
      <c r="BL586" s="1009"/>
      <c r="BM586" s="1009"/>
      <c r="BN586" s="1009"/>
      <c r="BO586" s="1009"/>
      <c r="BP586" s="1009"/>
      <c r="BQ586" s="1009"/>
      <c r="BR586" s="1009"/>
      <c r="BS586" s="1009"/>
      <c r="BT586" s="1009"/>
      <c r="BU586" s="1009"/>
      <c r="BV586" s="1009"/>
      <c r="BW586" s="1009"/>
      <c r="BX586" s="1009"/>
      <c r="BY586" s="1009"/>
      <c r="BZ586" s="1009"/>
      <c r="CA586" s="1009"/>
      <c r="CB586" s="1009"/>
      <c r="CC586" s="1009"/>
      <c r="CD586" s="1009"/>
      <c r="CE586" s="1009"/>
      <c r="CF586" s="1009"/>
      <c r="CG586" s="1009"/>
      <c r="CH586" s="1009"/>
      <c r="CI586" s="1009"/>
      <c r="CJ586" s="1009"/>
      <c r="CK586" s="1009"/>
      <c r="CL586" s="1009"/>
    </row>
    <row r="587" spans="1:90" s="959" customFormat="1">
      <c r="A587" s="928"/>
      <c r="D587" s="1025"/>
      <c r="E587" s="1025"/>
      <c r="F587" s="1025"/>
      <c r="G587" s="1025"/>
      <c r="P587" s="1009"/>
      <c r="Q587" s="1009"/>
      <c r="R587" s="1009"/>
      <c r="S587" s="1009"/>
      <c r="T587" s="1009"/>
      <c r="U587" s="1009"/>
      <c r="V587" s="1009"/>
      <c r="W587" s="1009"/>
      <c r="X587" s="1009"/>
      <c r="Y587" s="1009"/>
      <c r="Z587" s="1009"/>
      <c r="AA587" s="1009"/>
      <c r="AB587" s="1009"/>
      <c r="AC587" s="1009"/>
      <c r="AD587" s="1009"/>
      <c r="AE587" s="1009"/>
      <c r="AF587" s="1009"/>
      <c r="AG587" s="1009"/>
      <c r="AH587" s="1009"/>
      <c r="AI587" s="1009"/>
      <c r="AJ587" s="1009"/>
      <c r="AK587" s="1009"/>
      <c r="AL587" s="1009"/>
      <c r="AM587" s="1009"/>
      <c r="AN587" s="1009"/>
      <c r="AO587" s="1009"/>
      <c r="AP587" s="1009"/>
      <c r="AQ587" s="1009"/>
      <c r="AR587" s="1009"/>
      <c r="AS587" s="1009"/>
      <c r="AT587" s="1009"/>
      <c r="AU587" s="1009"/>
      <c r="AV587" s="1009"/>
      <c r="AW587" s="1009"/>
      <c r="AX587" s="1009"/>
      <c r="AY587" s="1009"/>
      <c r="AZ587" s="1009"/>
      <c r="BA587" s="1009"/>
      <c r="BB587" s="1009"/>
      <c r="BC587" s="1009"/>
      <c r="BD587" s="1009"/>
      <c r="BE587" s="1009"/>
      <c r="BF587" s="1009"/>
      <c r="BG587" s="1009"/>
      <c r="BH587" s="1009"/>
      <c r="BI587" s="1009"/>
      <c r="BJ587" s="1009"/>
      <c r="BK587" s="1009"/>
      <c r="BL587" s="1009"/>
      <c r="BM587" s="1009"/>
      <c r="BN587" s="1009"/>
      <c r="BO587" s="1009"/>
      <c r="BP587" s="1009"/>
      <c r="BQ587" s="1009"/>
      <c r="BR587" s="1009"/>
      <c r="BS587" s="1009"/>
      <c r="BT587" s="1009"/>
      <c r="BU587" s="1009"/>
      <c r="BV587" s="1009"/>
      <c r="BW587" s="1009"/>
      <c r="BX587" s="1009"/>
      <c r="BY587" s="1009"/>
      <c r="BZ587" s="1009"/>
      <c r="CA587" s="1009"/>
      <c r="CB587" s="1009"/>
      <c r="CC587" s="1009"/>
      <c r="CD587" s="1009"/>
      <c r="CE587" s="1009"/>
      <c r="CF587" s="1009"/>
      <c r="CG587" s="1009"/>
      <c r="CH587" s="1009"/>
      <c r="CI587" s="1009"/>
      <c r="CJ587" s="1009"/>
      <c r="CK587" s="1009"/>
      <c r="CL587" s="1009"/>
    </row>
    <row r="588" spans="1:90" s="959" customFormat="1">
      <c r="A588" s="928"/>
      <c r="D588" s="1025"/>
      <c r="E588" s="1025"/>
      <c r="F588" s="1025"/>
      <c r="G588" s="1025"/>
      <c r="P588" s="1009"/>
      <c r="Q588" s="1009"/>
      <c r="R588" s="1009"/>
      <c r="S588" s="1009"/>
      <c r="T588" s="1009"/>
      <c r="U588" s="1009"/>
      <c r="V588" s="1009"/>
      <c r="W588" s="1009"/>
      <c r="X588" s="1009"/>
      <c r="Y588" s="1009"/>
      <c r="Z588" s="1009"/>
      <c r="AA588" s="1009"/>
      <c r="AB588" s="1009"/>
      <c r="AC588" s="1009"/>
      <c r="AD588" s="1009"/>
      <c r="AE588" s="1009"/>
      <c r="AF588" s="1009"/>
      <c r="AG588" s="1009"/>
      <c r="AH588" s="1009"/>
      <c r="AI588" s="1009"/>
      <c r="AJ588" s="1009"/>
      <c r="AK588" s="1009"/>
      <c r="AL588" s="1009"/>
      <c r="AM588" s="1009"/>
      <c r="AN588" s="1009"/>
      <c r="AO588" s="1009"/>
      <c r="AP588" s="1009"/>
      <c r="AQ588" s="1009"/>
      <c r="AR588" s="1009"/>
      <c r="AS588" s="1009"/>
      <c r="AT588" s="1009"/>
      <c r="AU588" s="1009"/>
      <c r="AV588" s="1009"/>
      <c r="AW588" s="1009"/>
      <c r="AX588" s="1009"/>
      <c r="AY588" s="1009"/>
      <c r="AZ588" s="1009"/>
      <c r="BA588" s="1009"/>
      <c r="BB588" s="1009"/>
      <c r="BC588" s="1009"/>
      <c r="BD588" s="1009"/>
      <c r="BE588" s="1009"/>
      <c r="BF588" s="1009"/>
      <c r="BG588" s="1009"/>
      <c r="BH588" s="1009"/>
      <c r="BI588" s="1009"/>
      <c r="BJ588" s="1009"/>
      <c r="BK588" s="1009"/>
      <c r="BL588" s="1009"/>
      <c r="BM588" s="1009"/>
      <c r="BN588" s="1009"/>
      <c r="BO588" s="1009"/>
      <c r="BP588" s="1009"/>
      <c r="BQ588" s="1009"/>
      <c r="BR588" s="1009"/>
      <c r="BS588" s="1009"/>
      <c r="BT588" s="1009"/>
      <c r="BU588" s="1009"/>
      <c r="BV588" s="1009"/>
      <c r="BW588" s="1009"/>
      <c r="BX588" s="1009"/>
      <c r="BY588" s="1009"/>
      <c r="BZ588" s="1009"/>
      <c r="CA588" s="1009"/>
      <c r="CB588" s="1009"/>
      <c r="CC588" s="1009"/>
      <c r="CD588" s="1009"/>
      <c r="CE588" s="1009"/>
      <c r="CF588" s="1009"/>
      <c r="CG588" s="1009"/>
      <c r="CH588" s="1009"/>
      <c r="CI588" s="1009"/>
      <c r="CJ588" s="1009"/>
      <c r="CK588" s="1009"/>
      <c r="CL588" s="1009"/>
    </row>
    <row r="589" spans="1:90" s="959" customFormat="1">
      <c r="A589" s="928"/>
      <c r="D589" s="1025"/>
      <c r="E589" s="1025"/>
      <c r="F589" s="1025"/>
      <c r="G589" s="1025"/>
      <c r="P589" s="1009"/>
      <c r="Q589" s="1009"/>
      <c r="R589" s="1009"/>
      <c r="S589" s="1009"/>
      <c r="T589" s="1009"/>
      <c r="U589" s="1009"/>
      <c r="V589" s="1009"/>
      <c r="W589" s="1009"/>
      <c r="X589" s="1009"/>
      <c r="Y589" s="1009"/>
      <c r="Z589" s="1009"/>
      <c r="AA589" s="1009"/>
      <c r="AB589" s="1009"/>
      <c r="AC589" s="1009"/>
      <c r="AD589" s="1009"/>
      <c r="AE589" s="1009"/>
      <c r="AF589" s="1009"/>
      <c r="AG589" s="1009"/>
      <c r="AH589" s="1009"/>
      <c r="AI589" s="1009"/>
      <c r="AJ589" s="1009"/>
      <c r="AK589" s="1009"/>
      <c r="AL589" s="1009"/>
      <c r="AM589" s="1009"/>
      <c r="AN589" s="1009"/>
      <c r="AO589" s="1009"/>
      <c r="AP589" s="1009"/>
      <c r="AQ589" s="1009"/>
      <c r="AR589" s="1009"/>
      <c r="AS589" s="1009"/>
      <c r="AT589" s="1009"/>
      <c r="AU589" s="1009"/>
      <c r="AV589" s="1009"/>
      <c r="AW589" s="1009"/>
      <c r="AX589" s="1009"/>
      <c r="AY589" s="1009"/>
      <c r="AZ589" s="1009"/>
      <c r="BA589" s="1009"/>
      <c r="BB589" s="1009"/>
      <c r="BC589" s="1009"/>
      <c r="BD589" s="1009"/>
      <c r="BE589" s="1009"/>
      <c r="BF589" s="1009"/>
      <c r="BG589" s="1009"/>
      <c r="BH589" s="1009"/>
      <c r="BI589" s="1009"/>
      <c r="BJ589" s="1009"/>
      <c r="BK589" s="1009"/>
      <c r="BL589" s="1009"/>
      <c r="BM589" s="1009"/>
      <c r="BN589" s="1009"/>
      <c r="BO589" s="1009"/>
      <c r="BP589" s="1009"/>
      <c r="BQ589" s="1009"/>
      <c r="BR589" s="1009"/>
      <c r="BS589" s="1009"/>
      <c r="BT589" s="1009"/>
      <c r="BU589" s="1009"/>
      <c r="BV589" s="1009"/>
      <c r="BW589" s="1009"/>
      <c r="BX589" s="1009"/>
      <c r="BY589" s="1009"/>
      <c r="BZ589" s="1009"/>
      <c r="CA589" s="1009"/>
      <c r="CB589" s="1009"/>
      <c r="CC589" s="1009"/>
      <c r="CD589" s="1009"/>
      <c r="CE589" s="1009"/>
      <c r="CF589" s="1009"/>
      <c r="CG589" s="1009"/>
      <c r="CH589" s="1009"/>
      <c r="CI589" s="1009"/>
      <c r="CJ589" s="1009"/>
      <c r="CK589" s="1009"/>
      <c r="CL589" s="1009"/>
    </row>
    <row r="590" spans="1:90" s="959" customFormat="1">
      <c r="A590" s="928"/>
      <c r="D590" s="1025"/>
      <c r="E590" s="1025"/>
      <c r="F590" s="1025"/>
      <c r="G590" s="1025"/>
      <c r="P590" s="1009"/>
      <c r="Q590" s="1009"/>
      <c r="R590" s="1009"/>
      <c r="S590" s="1009"/>
      <c r="T590" s="1009"/>
      <c r="U590" s="1009"/>
      <c r="V590" s="1009"/>
      <c r="W590" s="1009"/>
      <c r="X590" s="1009"/>
      <c r="Y590" s="1009"/>
      <c r="Z590" s="1009"/>
      <c r="AA590" s="1009"/>
      <c r="AB590" s="1009"/>
      <c r="AC590" s="1009"/>
      <c r="AD590" s="1009"/>
      <c r="AE590" s="1009"/>
      <c r="AF590" s="1009"/>
      <c r="AG590" s="1009"/>
      <c r="AH590" s="1009"/>
      <c r="AI590" s="1009"/>
      <c r="AJ590" s="1009"/>
      <c r="AK590" s="1009"/>
      <c r="AL590" s="1009"/>
      <c r="AM590" s="1009"/>
      <c r="AN590" s="1009"/>
      <c r="AO590" s="1009"/>
      <c r="AP590" s="1009"/>
      <c r="AQ590" s="1009"/>
      <c r="AR590" s="1009"/>
      <c r="AS590" s="1009"/>
      <c r="AT590" s="1009"/>
      <c r="AU590" s="1009"/>
      <c r="AV590" s="1009"/>
      <c r="AW590" s="1009"/>
      <c r="AX590" s="1009"/>
      <c r="AY590" s="1009"/>
      <c r="AZ590" s="1009"/>
      <c r="BA590" s="1009"/>
      <c r="BB590" s="1009"/>
      <c r="BC590" s="1009"/>
      <c r="BD590" s="1009"/>
      <c r="BE590" s="1009"/>
      <c r="BF590" s="1009"/>
      <c r="BG590" s="1009"/>
      <c r="BH590" s="1009"/>
      <c r="BI590" s="1009"/>
      <c r="BJ590" s="1009"/>
      <c r="BK590" s="1009"/>
      <c r="BL590" s="1009"/>
      <c r="BM590" s="1009"/>
      <c r="BN590" s="1009"/>
      <c r="BO590" s="1009"/>
      <c r="BP590" s="1009"/>
      <c r="BQ590" s="1009"/>
      <c r="BR590" s="1009"/>
      <c r="BS590" s="1009"/>
      <c r="BT590" s="1009"/>
      <c r="BU590" s="1009"/>
      <c r="BV590" s="1009"/>
      <c r="BW590" s="1009"/>
      <c r="BX590" s="1009"/>
      <c r="BY590" s="1009"/>
      <c r="BZ590" s="1009"/>
      <c r="CA590" s="1009"/>
      <c r="CB590" s="1009"/>
      <c r="CC590" s="1009"/>
      <c r="CD590" s="1009"/>
      <c r="CE590" s="1009"/>
      <c r="CF590" s="1009"/>
      <c r="CG590" s="1009"/>
      <c r="CH590" s="1009"/>
      <c r="CI590" s="1009"/>
      <c r="CJ590" s="1009"/>
      <c r="CK590" s="1009"/>
      <c r="CL590" s="1009"/>
    </row>
    <row r="591" spans="1:90" s="959" customFormat="1">
      <c r="A591" s="928"/>
      <c r="D591" s="1025"/>
      <c r="E591" s="1025"/>
      <c r="F591" s="1025"/>
      <c r="G591" s="1025"/>
      <c r="P591" s="1009"/>
      <c r="Q591" s="1009"/>
      <c r="R591" s="1009"/>
      <c r="S591" s="1009"/>
      <c r="T591" s="1009"/>
      <c r="U591" s="1009"/>
      <c r="V591" s="1009"/>
      <c r="W591" s="1009"/>
      <c r="X591" s="1009"/>
      <c r="Y591" s="1009"/>
      <c r="Z591" s="1009"/>
      <c r="AA591" s="1009"/>
      <c r="AB591" s="1009"/>
      <c r="AC591" s="1009"/>
      <c r="AD591" s="1009"/>
      <c r="AE591" s="1009"/>
      <c r="AF591" s="1009"/>
      <c r="AG591" s="1009"/>
      <c r="AH591" s="1009"/>
      <c r="AI591" s="1009"/>
      <c r="AJ591" s="1009"/>
      <c r="AK591" s="1009"/>
      <c r="AL591" s="1009"/>
      <c r="AM591" s="1009"/>
      <c r="AN591" s="1009"/>
      <c r="AO591" s="1009"/>
      <c r="AP591" s="1009"/>
      <c r="AQ591" s="1009"/>
      <c r="AR591" s="1009"/>
      <c r="AS591" s="1009"/>
      <c r="AT591" s="1009"/>
      <c r="AU591" s="1009"/>
      <c r="AV591" s="1009"/>
      <c r="AW591" s="1009"/>
      <c r="AX591" s="1009"/>
      <c r="AY591" s="1009"/>
      <c r="AZ591" s="1009"/>
      <c r="BA591" s="1009"/>
      <c r="BB591" s="1009"/>
      <c r="BC591" s="1009"/>
      <c r="BD591" s="1009"/>
      <c r="BE591" s="1009"/>
      <c r="BF591" s="1009"/>
      <c r="BG591" s="1009"/>
      <c r="BH591" s="1009"/>
      <c r="BI591" s="1009"/>
      <c r="BJ591" s="1009"/>
      <c r="BK591" s="1009"/>
      <c r="BL591" s="1009"/>
      <c r="BM591" s="1009"/>
      <c r="BN591" s="1009"/>
      <c r="BO591" s="1009"/>
      <c r="BP591" s="1009"/>
      <c r="BQ591" s="1009"/>
      <c r="BR591" s="1009"/>
      <c r="BS591" s="1009"/>
      <c r="BT591" s="1009"/>
      <c r="BU591" s="1009"/>
      <c r="BV591" s="1009"/>
      <c r="BW591" s="1009"/>
      <c r="BX591" s="1009"/>
      <c r="BY591" s="1009"/>
      <c r="BZ591" s="1009"/>
      <c r="CA591" s="1009"/>
      <c r="CB591" s="1009"/>
      <c r="CC591" s="1009"/>
      <c r="CD591" s="1009"/>
      <c r="CE591" s="1009"/>
      <c r="CF591" s="1009"/>
      <c r="CG591" s="1009"/>
      <c r="CH591" s="1009"/>
      <c r="CI591" s="1009"/>
      <c r="CJ591" s="1009"/>
      <c r="CK591" s="1009"/>
      <c r="CL591" s="1009"/>
    </row>
    <row r="592" spans="1:90" s="959" customFormat="1">
      <c r="A592" s="928"/>
      <c r="D592" s="1025"/>
      <c r="E592" s="1025"/>
      <c r="F592" s="1025"/>
      <c r="G592" s="1025"/>
      <c r="P592" s="1009"/>
      <c r="Q592" s="1009"/>
      <c r="R592" s="1009"/>
      <c r="S592" s="1009"/>
      <c r="T592" s="1009"/>
      <c r="U592" s="1009"/>
      <c r="V592" s="1009"/>
      <c r="W592" s="1009"/>
      <c r="X592" s="1009"/>
      <c r="Y592" s="1009"/>
      <c r="Z592" s="1009"/>
      <c r="AA592" s="1009"/>
      <c r="AB592" s="1009"/>
      <c r="AC592" s="1009"/>
      <c r="AD592" s="1009"/>
      <c r="AE592" s="1009"/>
      <c r="AF592" s="1009"/>
      <c r="AG592" s="1009"/>
      <c r="AH592" s="1009"/>
      <c r="AI592" s="1009"/>
      <c r="AJ592" s="1009"/>
      <c r="AK592" s="1009"/>
      <c r="AL592" s="1009"/>
      <c r="AM592" s="1009"/>
      <c r="AN592" s="1009"/>
      <c r="AO592" s="1009"/>
      <c r="AP592" s="1009"/>
      <c r="AQ592" s="1009"/>
      <c r="AR592" s="1009"/>
      <c r="AS592" s="1009"/>
      <c r="AT592" s="1009"/>
      <c r="AU592" s="1009"/>
      <c r="AV592" s="1009"/>
      <c r="AW592" s="1009"/>
      <c r="AX592" s="1009"/>
      <c r="AY592" s="1009"/>
      <c r="AZ592" s="1009"/>
      <c r="BA592" s="1009"/>
      <c r="BB592" s="1009"/>
      <c r="BC592" s="1009"/>
      <c r="BD592" s="1009"/>
      <c r="BE592" s="1009"/>
      <c r="BF592" s="1009"/>
      <c r="BG592" s="1009"/>
      <c r="BH592" s="1009"/>
      <c r="BI592" s="1009"/>
      <c r="BJ592" s="1009"/>
      <c r="BK592" s="1009"/>
      <c r="BL592" s="1009"/>
      <c r="BM592" s="1009"/>
      <c r="BN592" s="1009"/>
      <c r="BO592" s="1009"/>
      <c r="BP592" s="1009"/>
      <c r="BQ592" s="1009"/>
      <c r="BR592" s="1009"/>
      <c r="BS592" s="1009"/>
      <c r="BT592" s="1009"/>
      <c r="BU592" s="1009"/>
      <c r="BV592" s="1009"/>
      <c r="BW592" s="1009"/>
      <c r="BX592" s="1009"/>
      <c r="BY592" s="1009"/>
      <c r="BZ592" s="1009"/>
      <c r="CA592" s="1009"/>
      <c r="CB592" s="1009"/>
      <c r="CC592" s="1009"/>
      <c r="CD592" s="1009"/>
      <c r="CE592" s="1009"/>
      <c r="CF592" s="1009"/>
      <c r="CG592" s="1009"/>
      <c r="CH592" s="1009"/>
      <c r="CI592" s="1009"/>
      <c r="CJ592" s="1009"/>
      <c r="CK592" s="1009"/>
      <c r="CL592" s="1009"/>
    </row>
    <row r="593" spans="1:90" s="959" customFormat="1">
      <c r="A593" s="928"/>
      <c r="D593" s="1025"/>
      <c r="E593" s="1025"/>
      <c r="F593" s="1025"/>
      <c r="G593" s="1025"/>
      <c r="P593" s="1009"/>
      <c r="Q593" s="1009"/>
      <c r="R593" s="1009"/>
      <c r="S593" s="1009"/>
      <c r="T593" s="1009"/>
      <c r="U593" s="1009"/>
      <c r="V593" s="1009"/>
      <c r="W593" s="1009"/>
      <c r="X593" s="1009"/>
      <c r="Y593" s="1009"/>
      <c r="Z593" s="1009"/>
      <c r="AA593" s="1009"/>
      <c r="AB593" s="1009"/>
      <c r="AC593" s="1009"/>
      <c r="AD593" s="1009"/>
      <c r="AE593" s="1009"/>
      <c r="AF593" s="1009"/>
      <c r="AG593" s="1009"/>
      <c r="AH593" s="1009"/>
      <c r="AI593" s="1009"/>
      <c r="AJ593" s="1009"/>
      <c r="AK593" s="1009"/>
      <c r="AL593" s="1009"/>
      <c r="AM593" s="1009"/>
      <c r="AN593" s="1009"/>
      <c r="AO593" s="1009"/>
      <c r="AP593" s="1009"/>
      <c r="AQ593" s="1009"/>
      <c r="AR593" s="1009"/>
      <c r="AS593" s="1009"/>
      <c r="AT593" s="1009"/>
      <c r="AU593" s="1009"/>
      <c r="AV593" s="1009"/>
      <c r="AW593" s="1009"/>
      <c r="AX593" s="1009"/>
      <c r="AY593" s="1009"/>
      <c r="AZ593" s="1009"/>
      <c r="BA593" s="1009"/>
      <c r="BB593" s="1009"/>
      <c r="BC593" s="1009"/>
      <c r="BD593" s="1009"/>
      <c r="BE593" s="1009"/>
      <c r="BF593" s="1009"/>
      <c r="BG593" s="1009"/>
      <c r="BH593" s="1009"/>
      <c r="BI593" s="1009"/>
      <c r="BJ593" s="1009"/>
      <c r="BK593" s="1009"/>
      <c r="BL593" s="1009"/>
      <c r="BM593" s="1009"/>
      <c r="BN593" s="1009"/>
      <c r="BO593" s="1009"/>
      <c r="BP593" s="1009"/>
      <c r="BQ593" s="1009"/>
      <c r="BR593" s="1009"/>
      <c r="BS593" s="1009"/>
      <c r="BT593" s="1009"/>
      <c r="BU593" s="1009"/>
      <c r="BV593" s="1009"/>
      <c r="BW593" s="1009"/>
      <c r="BX593" s="1009"/>
      <c r="BY593" s="1009"/>
      <c r="BZ593" s="1009"/>
      <c r="CA593" s="1009"/>
      <c r="CB593" s="1009"/>
      <c r="CC593" s="1009"/>
      <c r="CD593" s="1009"/>
      <c r="CE593" s="1009"/>
      <c r="CF593" s="1009"/>
      <c r="CG593" s="1009"/>
      <c r="CH593" s="1009"/>
      <c r="CI593" s="1009"/>
      <c r="CJ593" s="1009"/>
      <c r="CK593" s="1009"/>
      <c r="CL593" s="1009"/>
    </row>
    <row r="594" spans="1:90" s="959" customFormat="1">
      <c r="A594" s="928"/>
      <c r="D594" s="1025"/>
      <c r="E594" s="1025"/>
      <c r="F594" s="1025"/>
      <c r="G594" s="1025"/>
      <c r="P594" s="1009"/>
      <c r="Q594" s="1009"/>
      <c r="R594" s="1009"/>
      <c r="S594" s="1009"/>
      <c r="T594" s="1009"/>
      <c r="U594" s="1009"/>
      <c r="V594" s="1009"/>
      <c r="W594" s="1009"/>
      <c r="X594" s="1009"/>
      <c r="Y594" s="1009"/>
      <c r="Z594" s="1009"/>
      <c r="AA594" s="1009"/>
      <c r="AB594" s="1009"/>
      <c r="AC594" s="1009"/>
      <c r="AD594" s="1009"/>
      <c r="AE594" s="1009"/>
      <c r="AF594" s="1009"/>
      <c r="AG594" s="1009"/>
      <c r="AH594" s="1009"/>
      <c r="AI594" s="1009"/>
      <c r="AJ594" s="1009"/>
      <c r="AK594" s="1009"/>
      <c r="AL594" s="1009"/>
      <c r="AM594" s="1009"/>
      <c r="AN594" s="1009"/>
      <c r="AO594" s="1009"/>
      <c r="AP594" s="1009"/>
      <c r="AQ594" s="1009"/>
      <c r="AR594" s="1009"/>
      <c r="AS594" s="1009"/>
      <c r="AT594" s="1009"/>
      <c r="AU594" s="1009"/>
      <c r="AV594" s="1009"/>
      <c r="AW594" s="1009"/>
      <c r="AX594" s="1009"/>
      <c r="AY594" s="1009"/>
      <c r="AZ594" s="1009"/>
      <c r="BA594" s="1009"/>
      <c r="BB594" s="1009"/>
      <c r="BC594" s="1009"/>
      <c r="BD594" s="1009"/>
      <c r="BE594" s="1009"/>
      <c r="BF594" s="1009"/>
      <c r="BG594" s="1009"/>
      <c r="BH594" s="1009"/>
      <c r="BI594" s="1009"/>
      <c r="BJ594" s="1009"/>
      <c r="BK594" s="1009"/>
      <c r="BL594" s="1009"/>
      <c r="BM594" s="1009"/>
      <c r="BN594" s="1009"/>
      <c r="BO594" s="1009"/>
      <c r="BP594" s="1009"/>
      <c r="BQ594" s="1009"/>
      <c r="BR594" s="1009"/>
      <c r="BS594" s="1009"/>
      <c r="BT594" s="1009"/>
      <c r="BU594" s="1009"/>
      <c r="BV594" s="1009"/>
      <c r="BW594" s="1009"/>
      <c r="BX594" s="1009"/>
      <c r="BY594" s="1009"/>
      <c r="BZ594" s="1009"/>
      <c r="CA594" s="1009"/>
      <c r="CB594" s="1009"/>
      <c r="CC594" s="1009"/>
      <c r="CD594" s="1009"/>
      <c r="CE594" s="1009"/>
      <c r="CF594" s="1009"/>
      <c r="CG594" s="1009"/>
      <c r="CH594" s="1009"/>
      <c r="CI594" s="1009"/>
      <c r="CJ594" s="1009"/>
      <c r="CK594" s="1009"/>
      <c r="CL594" s="1009"/>
    </row>
    <row r="595" spans="1:90" s="959" customFormat="1">
      <c r="A595" s="928"/>
      <c r="D595" s="1025"/>
      <c r="E595" s="1025"/>
      <c r="F595" s="1025"/>
      <c r="G595" s="1025"/>
      <c r="P595" s="1009"/>
      <c r="Q595" s="1009"/>
      <c r="R595" s="1009"/>
      <c r="S595" s="1009"/>
      <c r="T595" s="1009"/>
      <c r="U595" s="1009"/>
      <c r="V595" s="1009"/>
      <c r="W595" s="1009"/>
      <c r="X595" s="1009"/>
      <c r="Y595" s="1009"/>
      <c r="Z595" s="1009"/>
      <c r="AA595" s="1009"/>
      <c r="AB595" s="1009"/>
      <c r="AC595" s="1009"/>
      <c r="AD595" s="1009"/>
      <c r="AE595" s="1009"/>
      <c r="AF595" s="1009"/>
      <c r="AG595" s="1009"/>
      <c r="AH595" s="1009"/>
      <c r="AI595" s="1009"/>
      <c r="AJ595" s="1009"/>
      <c r="AK595" s="1009"/>
      <c r="AL595" s="1009"/>
      <c r="AM595" s="1009"/>
      <c r="AN595" s="1009"/>
      <c r="AO595" s="1009"/>
      <c r="AP595" s="1009"/>
      <c r="AQ595" s="1009"/>
      <c r="AR595" s="1009"/>
      <c r="AS595" s="1009"/>
      <c r="AT595" s="1009"/>
      <c r="AU595" s="1009"/>
      <c r="AV595" s="1009"/>
      <c r="AW595" s="1009"/>
      <c r="AX595" s="1009"/>
      <c r="AY595" s="1009"/>
      <c r="AZ595" s="1009"/>
      <c r="BA595" s="1009"/>
      <c r="BB595" s="1009"/>
      <c r="BC595" s="1009"/>
      <c r="BD595" s="1009"/>
      <c r="BE595" s="1009"/>
      <c r="BF595" s="1009"/>
      <c r="BG595" s="1009"/>
      <c r="BH595" s="1009"/>
      <c r="BI595" s="1009"/>
      <c r="BJ595" s="1009"/>
      <c r="BK595" s="1009"/>
      <c r="BL595" s="1009"/>
      <c r="BM595" s="1009"/>
      <c r="BN595" s="1009"/>
      <c r="BO595" s="1009"/>
      <c r="BP595" s="1009"/>
      <c r="BQ595" s="1009"/>
      <c r="BR595" s="1009"/>
      <c r="BS595" s="1009"/>
      <c r="BT595" s="1009"/>
      <c r="BU595" s="1009"/>
      <c r="BV595" s="1009"/>
      <c r="BW595" s="1009"/>
      <c r="BX595" s="1009"/>
      <c r="BY595" s="1009"/>
      <c r="BZ595" s="1009"/>
      <c r="CA595" s="1009"/>
      <c r="CB595" s="1009"/>
      <c r="CC595" s="1009"/>
      <c r="CD595" s="1009"/>
      <c r="CE595" s="1009"/>
      <c r="CF595" s="1009"/>
      <c r="CG595" s="1009"/>
      <c r="CH595" s="1009"/>
      <c r="CI595" s="1009"/>
      <c r="CJ595" s="1009"/>
      <c r="CK595" s="1009"/>
      <c r="CL595" s="1009"/>
    </row>
    <row r="596" spans="1:90" s="959" customFormat="1">
      <c r="A596" s="928"/>
      <c r="D596" s="1025"/>
      <c r="E596" s="1025"/>
      <c r="F596" s="1025"/>
      <c r="G596" s="1025"/>
      <c r="P596" s="1009"/>
      <c r="Q596" s="1009"/>
      <c r="R596" s="1009"/>
      <c r="S596" s="1009"/>
      <c r="T596" s="1009"/>
      <c r="U596" s="1009"/>
      <c r="V596" s="1009"/>
      <c r="W596" s="1009"/>
      <c r="X596" s="1009"/>
      <c r="Y596" s="1009"/>
      <c r="Z596" s="1009"/>
      <c r="AA596" s="1009"/>
      <c r="AB596" s="1009"/>
      <c r="AC596" s="1009"/>
      <c r="AD596" s="1009"/>
      <c r="AE596" s="1009"/>
      <c r="AF596" s="1009"/>
      <c r="AG596" s="1009"/>
      <c r="AH596" s="1009"/>
      <c r="AI596" s="1009"/>
      <c r="AJ596" s="1009"/>
      <c r="AK596" s="1009"/>
      <c r="AL596" s="1009"/>
      <c r="AM596" s="1009"/>
      <c r="AN596" s="1009"/>
      <c r="AO596" s="1009"/>
      <c r="AP596" s="1009"/>
      <c r="AQ596" s="1009"/>
      <c r="AR596" s="1009"/>
      <c r="AS596" s="1009"/>
      <c r="AT596" s="1009"/>
      <c r="AU596" s="1009"/>
      <c r="AV596" s="1009"/>
      <c r="AW596" s="1009"/>
      <c r="AX596" s="1009"/>
      <c r="AY596" s="1009"/>
      <c r="AZ596" s="1009"/>
      <c r="BA596" s="1009"/>
      <c r="BB596" s="1009"/>
      <c r="BC596" s="1009"/>
      <c r="BD596" s="1009"/>
      <c r="BE596" s="1009"/>
      <c r="BF596" s="1009"/>
      <c r="BG596" s="1009"/>
      <c r="BH596" s="1009"/>
      <c r="BI596" s="1009"/>
      <c r="BJ596" s="1009"/>
      <c r="BK596" s="1009"/>
      <c r="BL596" s="1009"/>
      <c r="BM596" s="1009"/>
      <c r="BN596" s="1009"/>
      <c r="BO596" s="1009"/>
      <c r="BP596" s="1009"/>
      <c r="BQ596" s="1009"/>
      <c r="BR596" s="1009"/>
      <c r="BS596" s="1009"/>
      <c r="BT596" s="1009"/>
      <c r="BU596" s="1009"/>
      <c r="BV596" s="1009"/>
      <c r="BW596" s="1009"/>
      <c r="BX596" s="1009"/>
      <c r="BY596" s="1009"/>
      <c r="BZ596" s="1009"/>
      <c r="CA596" s="1009"/>
      <c r="CB596" s="1009"/>
      <c r="CC596" s="1009"/>
      <c r="CD596" s="1009"/>
      <c r="CE596" s="1009"/>
      <c r="CF596" s="1009"/>
      <c r="CG596" s="1009"/>
      <c r="CH596" s="1009"/>
      <c r="CI596" s="1009"/>
      <c r="CJ596" s="1009"/>
      <c r="CK596" s="1009"/>
      <c r="CL596" s="1009"/>
    </row>
    <row r="597" spans="1:90" s="959" customFormat="1">
      <c r="A597" s="928"/>
      <c r="D597" s="1025"/>
      <c r="E597" s="1025"/>
      <c r="F597" s="1025"/>
      <c r="G597" s="1025"/>
      <c r="P597" s="1009"/>
      <c r="Q597" s="1009"/>
      <c r="R597" s="1009"/>
      <c r="S597" s="1009"/>
      <c r="T597" s="1009"/>
      <c r="U597" s="1009"/>
      <c r="V597" s="1009"/>
      <c r="W597" s="1009"/>
      <c r="X597" s="1009"/>
      <c r="Y597" s="1009"/>
      <c r="Z597" s="1009"/>
      <c r="AA597" s="1009"/>
      <c r="AB597" s="1009"/>
      <c r="AC597" s="1009"/>
      <c r="AD597" s="1009"/>
      <c r="AE597" s="1009"/>
      <c r="AF597" s="1009"/>
      <c r="AG597" s="1009"/>
      <c r="AH597" s="1009"/>
      <c r="AI597" s="1009"/>
      <c r="AJ597" s="1009"/>
      <c r="AK597" s="1009"/>
      <c r="AL597" s="1009"/>
      <c r="AM597" s="1009"/>
      <c r="AN597" s="1009"/>
      <c r="AO597" s="1009"/>
      <c r="AP597" s="1009"/>
      <c r="AQ597" s="1009"/>
      <c r="AR597" s="1009"/>
      <c r="AS597" s="1009"/>
      <c r="AT597" s="1009"/>
      <c r="AU597" s="1009"/>
      <c r="AV597" s="1009"/>
      <c r="AW597" s="1009"/>
      <c r="AX597" s="1009"/>
      <c r="AY597" s="1009"/>
      <c r="AZ597" s="1009"/>
      <c r="BA597" s="1009"/>
      <c r="BB597" s="1009"/>
      <c r="BC597" s="1009"/>
      <c r="BD597" s="1009"/>
      <c r="BE597" s="1009"/>
      <c r="BF597" s="1009"/>
      <c r="BG597" s="1009"/>
      <c r="BH597" s="1009"/>
      <c r="BI597" s="1009"/>
      <c r="BJ597" s="1009"/>
      <c r="BK597" s="1009"/>
      <c r="BL597" s="1009"/>
      <c r="BM597" s="1009"/>
      <c r="BN597" s="1009"/>
      <c r="BO597" s="1009"/>
      <c r="BP597" s="1009"/>
      <c r="BQ597" s="1009"/>
      <c r="BR597" s="1009"/>
      <c r="BS597" s="1009"/>
      <c r="BT597" s="1009"/>
      <c r="BU597" s="1009"/>
      <c r="BV597" s="1009"/>
      <c r="BW597" s="1009"/>
      <c r="BX597" s="1009"/>
      <c r="BY597" s="1009"/>
      <c r="BZ597" s="1009"/>
      <c r="CA597" s="1009"/>
      <c r="CB597" s="1009"/>
      <c r="CC597" s="1009"/>
      <c r="CD597" s="1009"/>
      <c r="CE597" s="1009"/>
      <c r="CF597" s="1009"/>
      <c r="CG597" s="1009"/>
      <c r="CH597" s="1009"/>
      <c r="CI597" s="1009"/>
      <c r="CJ597" s="1009"/>
      <c r="CK597" s="1009"/>
      <c r="CL597" s="1009"/>
    </row>
    <row r="598" spans="1:90" s="959" customFormat="1">
      <c r="A598" s="928"/>
      <c r="D598" s="1025"/>
      <c r="E598" s="1025"/>
      <c r="F598" s="1025"/>
      <c r="G598" s="1025"/>
      <c r="P598" s="1009"/>
      <c r="Q598" s="1009"/>
      <c r="R598" s="1009"/>
      <c r="S598" s="1009"/>
      <c r="T598" s="1009"/>
      <c r="U598" s="1009"/>
      <c r="V598" s="1009"/>
      <c r="W598" s="1009"/>
      <c r="X598" s="1009"/>
      <c r="Y598" s="1009"/>
      <c r="Z598" s="1009"/>
      <c r="AA598" s="1009"/>
      <c r="AB598" s="1009"/>
      <c r="AC598" s="1009"/>
      <c r="AD598" s="1009"/>
      <c r="AE598" s="1009"/>
      <c r="AF598" s="1009"/>
      <c r="AG598" s="1009"/>
      <c r="AH598" s="1009"/>
      <c r="AI598" s="1009"/>
      <c r="AJ598" s="1009"/>
      <c r="AK598" s="1009"/>
      <c r="AL598" s="1009"/>
      <c r="AM598" s="1009"/>
      <c r="AN598" s="1009"/>
      <c r="AO598" s="1009"/>
      <c r="AP598" s="1009"/>
      <c r="AQ598" s="1009"/>
      <c r="AR598" s="1009"/>
      <c r="AS598" s="1009"/>
      <c r="AT598" s="1009"/>
      <c r="AU598" s="1009"/>
      <c r="AV598" s="1009"/>
      <c r="AW598" s="1009"/>
      <c r="AX598" s="1009"/>
      <c r="AY598" s="1009"/>
      <c r="AZ598" s="1009"/>
      <c r="BA598" s="1009"/>
      <c r="BB598" s="1009"/>
      <c r="BC598" s="1009"/>
      <c r="BD598" s="1009"/>
      <c r="BE598" s="1009"/>
      <c r="BF598" s="1009"/>
      <c r="BG598" s="1009"/>
      <c r="BH598" s="1009"/>
      <c r="BI598" s="1009"/>
      <c r="BJ598" s="1009"/>
      <c r="BK598" s="1009"/>
      <c r="BL598" s="1009"/>
      <c r="BM598" s="1009"/>
      <c r="BN598" s="1009"/>
      <c r="BO598" s="1009"/>
      <c r="BP598" s="1009"/>
      <c r="BQ598" s="1009"/>
      <c r="BR598" s="1009"/>
      <c r="BS598" s="1009"/>
      <c r="BT598" s="1009"/>
      <c r="BU598" s="1009"/>
      <c r="BV598" s="1009"/>
      <c r="BW598" s="1009"/>
      <c r="BX598" s="1009"/>
      <c r="BY598" s="1009"/>
      <c r="BZ598" s="1009"/>
      <c r="CA598" s="1009"/>
      <c r="CB598" s="1009"/>
      <c r="CC598" s="1009"/>
      <c r="CD598" s="1009"/>
      <c r="CE598" s="1009"/>
      <c r="CF598" s="1009"/>
      <c r="CG598" s="1009"/>
      <c r="CH598" s="1009"/>
      <c r="CI598" s="1009"/>
      <c r="CJ598" s="1009"/>
      <c r="CK598" s="1009"/>
      <c r="CL598" s="1009"/>
    </row>
    <row r="599" spans="1:90" s="959" customFormat="1">
      <c r="A599" s="928"/>
      <c r="D599" s="1025"/>
      <c r="E599" s="1025"/>
      <c r="F599" s="1025"/>
      <c r="G599" s="1025"/>
      <c r="P599" s="1009"/>
      <c r="Q599" s="1009"/>
      <c r="R599" s="1009"/>
      <c r="S599" s="1009"/>
      <c r="T599" s="1009"/>
      <c r="U599" s="1009"/>
      <c r="V599" s="1009"/>
      <c r="W599" s="1009"/>
      <c r="X599" s="1009"/>
      <c r="Y599" s="1009"/>
      <c r="Z599" s="1009"/>
      <c r="AA599" s="1009"/>
      <c r="AB599" s="1009"/>
      <c r="AC599" s="1009"/>
      <c r="AD599" s="1009"/>
      <c r="AE599" s="1009"/>
      <c r="AF599" s="1009"/>
      <c r="AG599" s="1009"/>
      <c r="AH599" s="1009"/>
      <c r="AI599" s="1009"/>
      <c r="AJ599" s="1009"/>
      <c r="AK599" s="1009"/>
      <c r="AL599" s="1009"/>
      <c r="AM599" s="1009"/>
      <c r="AN599" s="1009"/>
      <c r="AO599" s="1009"/>
      <c r="AP599" s="1009"/>
      <c r="AQ599" s="1009"/>
      <c r="AR599" s="1009"/>
      <c r="AS599" s="1009"/>
      <c r="AT599" s="1009"/>
      <c r="AU599" s="1009"/>
      <c r="AV599" s="1009"/>
      <c r="AW599" s="1009"/>
      <c r="AX599" s="1009"/>
      <c r="AY599" s="1009"/>
      <c r="AZ599" s="1009"/>
      <c r="BA599" s="1009"/>
      <c r="BB599" s="1009"/>
      <c r="BC599" s="1009"/>
      <c r="BD599" s="1009"/>
      <c r="BE599" s="1009"/>
      <c r="BF599" s="1009"/>
      <c r="BG599" s="1009"/>
      <c r="BH599" s="1009"/>
      <c r="BI599" s="1009"/>
      <c r="BJ599" s="1009"/>
      <c r="BK599" s="1009"/>
      <c r="BL599" s="1009"/>
      <c r="BM599" s="1009"/>
      <c r="BN599" s="1009"/>
      <c r="BO599" s="1009"/>
      <c r="BP599" s="1009"/>
      <c r="BQ599" s="1009"/>
      <c r="BR599" s="1009"/>
      <c r="BS599" s="1009"/>
      <c r="BT599" s="1009"/>
      <c r="BU599" s="1009"/>
      <c r="BV599" s="1009"/>
      <c r="BW599" s="1009"/>
      <c r="BX599" s="1009"/>
      <c r="BY599" s="1009"/>
      <c r="BZ599" s="1009"/>
      <c r="CA599" s="1009"/>
      <c r="CB599" s="1009"/>
      <c r="CC599" s="1009"/>
      <c r="CD599" s="1009"/>
      <c r="CE599" s="1009"/>
      <c r="CF599" s="1009"/>
      <c r="CG599" s="1009"/>
      <c r="CH599" s="1009"/>
      <c r="CI599" s="1009"/>
      <c r="CJ599" s="1009"/>
      <c r="CK599" s="1009"/>
      <c r="CL599" s="1009"/>
    </row>
    <row r="600" spans="1:90" s="959" customFormat="1">
      <c r="A600" s="928"/>
      <c r="D600" s="1025"/>
      <c r="E600" s="1025"/>
      <c r="F600" s="1025"/>
      <c r="G600" s="1025"/>
      <c r="P600" s="1009"/>
      <c r="Q600" s="1009"/>
      <c r="R600" s="1009"/>
      <c r="S600" s="1009"/>
      <c r="T600" s="1009"/>
      <c r="U600" s="1009"/>
      <c r="V600" s="1009"/>
      <c r="W600" s="1009"/>
      <c r="X600" s="1009"/>
      <c r="Y600" s="1009"/>
      <c r="Z600" s="1009"/>
      <c r="AA600" s="1009"/>
      <c r="AB600" s="1009"/>
      <c r="AC600" s="1009"/>
      <c r="AD600" s="1009"/>
      <c r="AE600" s="1009"/>
      <c r="AF600" s="1009"/>
      <c r="AG600" s="1009"/>
      <c r="AH600" s="1009"/>
      <c r="AI600" s="1009"/>
      <c r="AJ600" s="1009"/>
      <c r="AK600" s="1009"/>
      <c r="AL600" s="1009"/>
      <c r="AM600" s="1009"/>
      <c r="AN600" s="1009"/>
      <c r="AO600" s="1009"/>
      <c r="AP600" s="1009"/>
      <c r="AQ600" s="1009"/>
      <c r="AR600" s="1009"/>
      <c r="AS600" s="1009"/>
      <c r="AT600" s="1009"/>
      <c r="AU600" s="1009"/>
      <c r="AV600" s="1009"/>
      <c r="AW600" s="1009"/>
      <c r="AX600" s="1009"/>
      <c r="AY600" s="1009"/>
      <c r="AZ600" s="1009"/>
      <c r="BA600" s="1009"/>
      <c r="BB600" s="1009"/>
      <c r="BC600" s="1009"/>
      <c r="BD600" s="1009"/>
      <c r="BE600" s="1009"/>
      <c r="BF600" s="1009"/>
      <c r="BG600" s="1009"/>
      <c r="BH600" s="1009"/>
      <c r="BI600" s="1009"/>
      <c r="BJ600" s="1009"/>
      <c r="BK600" s="1009"/>
      <c r="BL600" s="1009"/>
      <c r="BM600" s="1009"/>
      <c r="BN600" s="1009"/>
      <c r="BO600" s="1009"/>
      <c r="BP600" s="1009"/>
      <c r="BQ600" s="1009"/>
      <c r="BR600" s="1009"/>
      <c r="BS600" s="1009"/>
      <c r="BT600" s="1009"/>
      <c r="BU600" s="1009"/>
      <c r="BV600" s="1009"/>
      <c r="BW600" s="1009"/>
      <c r="BX600" s="1009"/>
      <c r="BY600" s="1009"/>
      <c r="BZ600" s="1009"/>
      <c r="CA600" s="1009"/>
      <c r="CB600" s="1009"/>
      <c r="CC600" s="1009"/>
      <c r="CD600" s="1009"/>
      <c r="CE600" s="1009"/>
      <c r="CF600" s="1009"/>
      <c r="CG600" s="1009"/>
      <c r="CH600" s="1009"/>
      <c r="CI600" s="1009"/>
      <c r="CJ600" s="1009"/>
      <c r="CK600" s="1009"/>
      <c r="CL600" s="1009"/>
    </row>
    <row r="601" spans="1:90" s="959" customFormat="1">
      <c r="A601" s="928"/>
      <c r="D601" s="1025"/>
      <c r="E601" s="1025"/>
      <c r="F601" s="1025"/>
      <c r="G601" s="1025"/>
      <c r="P601" s="1009"/>
      <c r="Q601" s="1009"/>
      <c r="R601" s="1009"/>
      <c r="S601" s="1009"/>
      <c r="T601" s="1009"/>
      <c r="U601" s="1009"/>
      <c r="V601" s="1009"/>
      <c r="W601" s="1009"/>
      <c r="X601" s="1009"/>
      <c r="Y601" s="1009"/>
      <c r="Z601" s="1009"/>
      <c r="AA601" s="1009"/>
      <c r="AB601" s="1009"/>
      <c r="AC601" s="1009"/>
      <c r="AD601" s="1009"/>
      <c r="AE601" s="1009"/>
      <c r="AF601" s="1009"/>
      <c r="AG601" s="1009"/>
      <c r="AH601" s="1009"/>
      <c r="AI601" s="1009"/>
      <c r="AJ601" s="1009"/>
      <c r="AK601" s="1009"/>
      <c r="AL601" s="1009"/>
      <c r="AM601" s="1009"/>
      <c r="AN601" s="1009"/>
      <c r="AO601" s="1009"/>
      <c r="AP601" s="1009"/>
      <c r="AQ601" s="1009"/>
      <c r="AR601" s="1009"/>
      <c r="AS601" s="1009"/>
      <c r="AT601" s="1009"/>
      <c r="AU601" s="1009"/>
      <c r="AV601" s="1009"/>
      <c r="AW601" s="1009"/>
      <c r="AX601" s="1009"/>
      <c r="AY601" s="1009"/>
      <c r="AZ601" s="1009"/>
      <c r="BA601" s="1009"/>
      <c r="BB601" s="1009"/>
      <c r="BC601" s="1009"/>
      <c r="BD601" s="1009"/>
      <c r="BE601" s="1009"/>
      <c r="BF601" s="1009"/>
      <c r="BG601" s="1009"/>
      <c r="BH601" s="1009"/>
      <c r="BI601" s="1009"/>
      <c r="BJ601" s="1009"/>
      <c r="BK601" s="1009"/>
      <c r="BL601" s="1009"/>
      <c r="BM601" s="1009"/>
      <c r="BN601" s="1009"/>
      <c r="BO601" s="1009"/>
      <c r="BP601" s="1009"/>
      <c r="BQ601" s="1009"/>
      <c r="BR601" s="1009"/>
      <c r="BS601" s="1009"/>
      <c r="BT601" s="1009"/>
      <c r="BU601" s="1009"/>
      <c r="BV601" s="1009"/>
      <c r="BW601" s="1009"/>
      <c r="BX601" s="1009"/>
      <c r="BY601" s="1009"/>
      <c r="BZ601" s="1009"/>
      <c r="CA601" s="1009"/>
      <c r="CB601" s="1009"/>
      <c r="CC601" s="1009"/>
      <c r="CD601" s="1009"/>
      <c r="CE601" s="1009"/>
      <c r="CF601" s="1009"/>
      <c r="CG601" s="1009"/>
      <c r="CH601" s="1009"/>
      <c r="CI601" s="1009"/>
      <c r="CJ601" s="1009"/>
      <c r="CK601" s="1009"/>
      <c r="CL601" s="1009"/>
    </row>
    <row r="602" spans="1:90" s="959" customFormat="1">
      <c r="A602" s="928"/>
      <c r="D602" s="1025"/>
      <c r="E602" s="1025"/>
      <c r="F602" s="1025"/>
      <c r="G602" s="1025"/>
      <c r="P602" s="1009"/>
      <c r="Q602" s="1009"/>
      <c r="R602" s="1009"/>
      <c r="S602" s="1009"/>
      <c r="T602" s="1009"/>
      <c r="U602" s="1009"/>
      <c r="V602" s="1009"/>
      <c r="W602" s="1009"/>
      <c r="X602" s="1009"/>
      <c r="Y602" s="1009"/>
      <c r="Z602" s="1009"/>
      <c r="AA602" s="1009"/>
      <c r="AB602" s="1009"/>
      <c r="AC602" s="1009"/>
      <c r="AD602" s="1009"/>
      <c r="AE602" s="1009"/>
      <c r="AF602" s="1009"/>
      <c r="AG602" s="1009"/>
      <c r="AH602" s="1009"/>
      <c r="AI602" s="1009"/>
      <c r="AJ602" s="1009"/>
      <c r="AK602" s="1009"/>
      <c r="AL602" s="1009"/>
      <c r="AM602" s="1009"/>
      <c r="AN602" s="1009"/>
      <c r="AO602" s="1009"/>
      <c r="AP602" s="1009"/>
      <c r="AQ602" s="1009"/>
      <c r="AR602" s="1009"/>
      <c r="AS602" s="1009"/>
      <c r="AT602" s="1009"/>
      <c r="AU602" s="1009"/>
      <c r="AV602" s="1009"/>
      <c r="AW602" s="1009"/>
      <c r="AX602" s="1009"/>
      <c r="AY602" s="1009"/>
      <c r="AZ602" s="1009"/>
      <c r="BA602" s="1009"/>
      <c r="BB602" s="1009"/>
      <c r="BC602" s="1009"/>
      <c r="BD602" s="1009"/>
      <c r="BE602" s="1009"/>
      <c r="BF602" s="1009"/>
      <c r="BG602" s="1009"/>
      <c r="BH602" s="1009"/>
      <c r="BI602" s="1009"/>
      <c r="BJ602" s="1009"/>
      <c r="BK602" s="1009"/>
      <c r="BL602" s="1009"/>
      <c r="BM602" s="1009"/>
      <c r="BN602" s="1009"/>
      <c r="BO602" s="1009"/>
      <c r="BP602" s="1009"/>
      <c r="BQ602" s="1009"/>
      <c r="BR602" s="1009"/>
      <c r="BS602" s="1009"/>
      <c r="BT602" s="1009"/>
      <c r="BU602" s="1009"/>
      <c r="BV602" s="1009"/>
      <c r="BW602" s="1009"/>
      <c r="BX602" s="1009"/>
      <c r="BY602" s="1009"/>
      <c r="BZ602" s="1009"/>
      <c r="CA602" s="1009"/>
      <c r="CB602" s="1009"/>
      <c r="CC602" s="1009"/>
      <c r="CD602" s="1009"/>
      <c r="CE602" s="1009"/>
      <c r="CF602" s="1009"/>
      <c r="CG602" s="1009"/>
      <c r="CH602" s="1009"/>
      <c r="CI602" s="1009"/>
      <c r="CJ602" s="1009"/>
      <c r="CK602" s="1009"/>
      <c r="CL602" s="1009"/>
    </row>
    <row r="603" spans="1:90" s="959" customFormat="1">
      <c r="A603" s="928"/>
      <c r="D603" s="1025"/>
      <c r="E603" s="1025"/>
      <c r="F603" s="1025"/>
      <c r="G603" s="1025"/>
      <c r="P603" s="1009"/>
      <c r="Q603" s="1009"/>
      <c r="R603" s="1009"/>
      <c r="S603" s="1009"/>
      <c r="T603" s="1009"/>
      <c r="U603" s="1009"/>
      <c r="V603" s="1009"/>
      <c r="W603" s="1009"/>
      <c r="X603" s="1009"/>
      <c r="Y603" s="1009"/>
      <c r="Z603" s="1009"/>
      <c r="AA603" s="1009"/>
      <c r="AB603" s="1009"/>
      <c r="AC603" s="1009"/>
      <c r="AD603" s="1009"/>
      <c r="AE603" s="1009"/>
      <c r="AF603" s="1009"/>
      <c r="AG603" s="1009"/>
      <c r="AH603" s="1009"/>
      <c r="AI603" s="1009"/>
      <c r="AJ603" s="1009"/>
      <c r="AK603" s="1009"/>
      <c r="AL603" s="1009"/>
      <c r="AM603" s="1009"/>
      <c r="AN603" s="1009"/>
      <c r="AO603" s="1009"/>
      <c r="AP603" s="1009"/>
      <c r="AQ603" s="1009"/>
      <c r="AR603" s="1009"/>
      <c r="AS603" s="1009"/>
      <c r="AT603" s="1009"/>
      <c r="AU603" s="1009"/>
      <c r="AV603" s="1009"/>
      <c r="AW603" s="1009"/>
      <c r="AX603" s="1009"/>
      <c r="AY603" s="1009"/>
      <c r="AZ603" s="1009"/>
      <c r="BA603" s="1009"/>
      <c r="BB603" s="1009"/>
      <c r="BC603" s="1009"/>
      <c r="BD603" s="1009"/>
      <c r="BE603" s="1009"/>
      <c r="BF603" s="1009"/>
      <c r="BG603" s="1009"/>
      <c r="BH603" s="1009"/>
      <c r="BI603" s="1009"/>
      <c r="BJ603" s="1009"/>
      <c r="BK603" s="1009"/>
      <c r="BL603" s="1009"/>
      <c r="BM603" s="1009"/>
      <c r="BN603" s="1009"/>
      <c r="BO603" s="1009"/>
      <c r="BP603" s="1009"/>
      <c r="BQ603" s="1009"/>
      <c r="BR603" s="1009"/>
      <c r="BS603" s="1009"/>
      <c r="BT603" s="1009"/>
      <c r="BU603" s="1009"/>
      <c r="BV603" s="1009"/>
      <c r="BW603" s="1009"/>
      <c r="BX603" s="1009"/>
      <c r="BY603" s="1009"/>
      <c r="BZ603" s="1009"/>
      <c r="CA603" s="1009"/>
      <c r="CB603" s="1009"/>
      <c r="CC603" s="1009"/>
      <c r="CD603" s="1009"/>
      <c r="CE603" s="1009"/>
      <c r="CF603" s="1009"/>
      <c r="CG603" s="1009"/>
      <c r="CH603" s="1009"/>
      <c r="CI603" s="1009"/>
      <c r="CJ603" s="1009"/>
      <c r="CK603" s="1009"/>
      <c r="CL603" s="1009"/>
    </row>
    <row r="604" spans="1:90" s="959" customFormat="1">
      <c r="A604" s="928"/>
      <c r="D604" s="1025"/>
      <c r="E604" s="1025"/>
      <c r="F604" s="1025"/>
      <c r="G604" s="1025"/>
      <c r="P604" s="1009"/>
      <c r="Q604" s="1009"/>
      <c r="R604" s="1009"/>
      <c r="S604" s="1009"/>
      <c r="T604" s="1009"/>
      <c r="U604" s="1009"/>
      <c r="V604" s="1009"/>
      <c r="W604" s="1009"/>
      <c r="X604" s="1009"/>
      <c r="Y604" s="1009"/>
      <c r="Z604" s="1009"/>
      <c r="AA604" s="1009"/>
      <c r="AB604" s="1009"/>
      <c r="AC604" s="1009"/>
      <c r="AD604" s="1009"/>
      <c r="AE604" s="1009"/>
      <c r="AF604" s="1009"/>
      <c r="AG604" s="1009"/>
      <c r="AH604" s="1009"/>
      <c r="AI604" s="1009"/>
      <c r="AJ604" s="1009"/>
      <c r="AK604" s="1009"/>
      <c r="AL604" s="1009"/>
      <c r="AM604" s="1009"/>
      <c r="AN604" s="1009"/>
      <c r="AO604" s="1009"/>
      <c r="AP604" s="1009"/>
      <c r="AQ604" s="1009"/>
      <c r="AR604" s="1009"/>
      <c r="AS604" s="1009"/>
      <c r="AT604" s="1009"/>
      <c r="AU604" s="1009"/>
      <c r="AV604" s="1009"/>
      <c r="AW604" s="1009"/>
      <c r="AX604" s="1009"/>
      <c r="AY604" s="1009"/>
      <c r="AZ604" s="1009"/>
      <c r="BA604" s="1009"/>
      <c r="BB604" s="1009"/>
      <c r="BC604" s="1009"/>
      <c r="BD604" s="1009"/>
      <c r="BE604" s="1009"/>
      <c r="BF604" s="1009"/>
      <c r="BG604" s="1009"/>
      <c r="BH604" s="1009"/>
      <c r="BI604" s="1009"/>
      <c r="BJ604" s="1009"/>
      <c r="BK604" s="1009"/>
      <c r="BL604" s="1009"/>
      <c r="BM604" s="1009"/>
      <c r="BN604" s="1009"/>
      <c r="BO604" s="1009"/>
      <c r="BP604" s="1009"/>
      <c r="BQ604" s="1009"/>
      <c r="BR604" s="1009"/>
      <c r="BS604" s="1009"/>
      <c r="BT604" s="1009"/>
      <c r="BU604" s="1009"/>
      <c r="BV604" s="1009"/>
      <c r="BW604" s="1009"/>
      <c r="BX604" s="1009"/>
      <c r="BY604" s="1009"/>
      <c r="BZ604" s="1009"/>
      <c r="CA604" s="1009"/>
      <c r="CB604" s="1009"/>
      <c r="CC604" s="1009"/>
      <c r="CD604" s="1009"/>
      <c r="CE604" s="1009"/>
      <c r="CF604" s="1009"/>
      <c r="CG604" s="1009"/>
      <c r="CH604" s="1009"/>
      <c r="CI604" s="1009"/>
      <c r="CJ604" s="1009"/>
      <c r="CK604" s="1009"/>
      <c r="CL604" s="1009"/>
    </row>
    <row r="605" spans="1:90" s="959" customFormat="1">
      <c r="A605" s="928"/>
      <c r="D605" s="1025"/>
      <c r="E605" s="1025"/>
      <c r="F605" s="1025"/>
      <c r="G605" s="1025"/>
      <c r="P605" s="1009"/>
      <c r="Q605" s="1009"/>
      <c r="R605" s="1009"/>
      <c r="S605" s="1009"/>
      <c r="T605" s="1009"/>
      <c r="U605" s="1009"/>
      <c r="V605" s="1009"/>
      <c r="W605" s="1009"/>
      <c r="X605" s="1009"/>
      <c r="Y605" s="1009"/>
      <c r="Z605" s="1009"/>
      <c r="AA605" s="1009"/>
      <c r="AB605" s="1009"/>
      <c r="AC605" s="1009"/>
      <c r="AD605" s="1009"/>
      <c r="AE605" s="1009"/>
      <c r="AF605" s="1009"/>
      <c r="AG605" s="1009"/>
      <c r="AH605" s="1009"/>
      <c r="AI605" s="1009"/>
      <c r="AJ605" s="1009"/>
      <c r="AK605" s="1009"/>
      <c r="AL605" s="1009"/>
      <c r="AM605" s="1009"/>
      <c r="AN605" s="1009"/>
      <c r="AO605" s="1009"/>
      <c r="AP605" s="1009"/>
      <c r="AQ605" s="1009"/>
      <c r="AR605" s="1009"/>
      <c r="AS605" s="1009"/>
      <c r="AT605" s="1009"/>
      <c r="AU605" s="1009"/>
      <c r="AV605" s="1009"/>
      <c r="AW605" s="1009"/>
      <c r="AX605" s="1009"/>
      <c r="AY605" s="1009"/>
      <c r="AZ605" s="1009"/>
      <c r="BA605" s="1009"/>
      <c r="BB605" s="1009"/>
      <c r="BC605" s="1009"/>
      <c r="BD605" s="1009"/>
      <c r="BE605" s="1009"/>
      <c r="BF605" s="1009"/>
      <c r="BG605" s="1009"/>
      <c r="BH605" s="1009"/>
      <c r="BI605" s="1009"/>
      <c r="BJ605" s="1009"/>
      <c r="BK605" s="1009"/>
      <c r="BL605" s="1009"/>
      <c r="BM605" s="1009"/>
      <c r="BN605" s="1009"/>
      <c r="BO605" s="1009"/>
      <c r="BP605" s="1009"/>
      <c r="BQ605" s="1009"/>
      <c r="BR605" s="1009"/>
      <c r="BS605" s="1009"/>
      <c r="BT605" s="1009"/>
      <c r="BU605" s="1009"/>
      <c r="BV605" s="1009"/>
      <c r="BW605" s="1009"/>
      <c r="BX605" s="1009"/>
      <c r="BY605" s="1009"/>
      <c r="BZ605" s="1009"/>
      <c r="CA605" s="1009"/>
      <c r="CB605" s="1009"/>
      <c r="CC605" s="1009"/>
      <c r="CD605" s="1009"/>
      <c r="CE605" s="1009"/>
      <c r="CF605" s="1009"/>
      <c r="CG605" s="1009"/>
      <c r="CH605" s="1009"/>
      <c r="CI605" s="1009"/>
      <c r="CJ605" s="1009"/>
      <c r="CK605" s="1009"/>
      <c r="CL605" s="1009"/>
    </row>
    <row r="606" spans="1:90" s="959" customFormat="1">
      <c r="A606" s="928"/>
      <c r="D606" s="1025"/>
      <c r="E606" s="1025"/>
      <c r="F606" s="1025"/>
      <c r="G606" s="1025"/>
      <c r="P606" s="1009"/>
      <c r="Q606" s="1009"/>
      <c r="R606" s="1009"/>
      <c r="S606" s="1009"/>
      <c r="T606" s="1009"/>
      <c r="U606" s="1009"/>
      <c r="V606" s="1009"/>
      <c r="W606" s="1009"/>
      <c r="X606" s="1009"/>
      <c r="Y606" s="1009"/>
      <c r="Z606" s="1009"/>
      <c r="AA606" s="1009"/>
      <c r="AB606" s="1009"/>
      <c r="AC606" s="1009"/>
      <c r="AD606" s="1009"/>
      <c r="AE606" s="1009"/>
      <c r="AF606" s="1009"/>
      <c r="AG606" s="1009"/>
      <c r="AH606" s="1009"/>
      <c r="AI606" s="1009"/>
      <c r="AJ606" s="1009"/>
      <c r="AK606" s="1009"/>
      <c r="AL606" s="1009"/>
      <c r="AM606" s="1009"/>
      <c r="AN606" s="1009"/>
      <c r="AO606" s="1009"/>
      <c r="AP606" s="1009"/>
      <c r="AQ606" s="1009"/>
      <c r="AR606" s="1009"/>
      <c r="AS606" s="1009"/>
      <c r="AT606" s="1009"/>
      <c r="AU606" s="1009"/>
      <c r="AV606" s="1009"/>
      <c r="AW606" s="1009"/>
      <c r="AX606" s="1009"/>
      <c r="AY606" s="1009"/>
      <c r="AZ606" s="1009"/>
      <c r="BA606" s="1009"/>
      <c r="BB606" s="1009"/>
      <c r="BC606" s="1009"/>
      <c r="BD606" s="1009"/>
      <c r="BE606" s="1009"/>
      <c r="BF606" s="1009"/>
      <c r="BG606" s="1009"/>
      <c r="BH606" s="1009"/>
      <c r="BI606" s="1009"/>
      <c r="BJ606" s="1009"/>
      <c r="BK606" s="1009"/>
      <c r="BL606" s="1009"/>
      <c r="BM606" s="1009"/>
      <c r="BN606" s="1009"/>
      <c r="BO606" s="1009"/>
      <c r="BP606" s="1009"/>
      <c r="BQ606" s="1009"/>
      <c r="BR606" s="1009"/>
      <c r="BS606" s="1009"/>
      <c r="BT606" s="1009"/>
      <c r="BU606" s="1009"/>
      <c r="BV606" s="1009"/>
      <c r="BW606" s="1009"/>
      <c r="BX606" s="1009"/>
      <c r="BY606" s="1009"/>
      <c r="BZ606" s="1009"/>
      <c r="CA606" s="1009"/>
      <c r="CB606" s="1009"/>
      <c r="CC606" s="1009"/>
      <c r="CD606" s="1009"/>
      <c r="CE606" s="1009"/>
      <c r="CF606" s="1009"/>
      <c r="CG606" s="1009"/>
      <c r="CH606" s="1009"/>
      <c r="CI606" s="1009"/>
      <c r="CJ606" s="1009"/>
      <c r="CK606" s="1009"/>
      <c r="CL606" s="1009"/>
    </row>
    <row r="607" spans="1:90" s="959" customFormat="1">
      <c r="A607" s="928"/>
      <c r="D607" s="1025"/>
      <c r="E607" s="1025"/>
      <c r="F607" s="1025"/>
      <c r="G607" s="1025"/>
      <c r="P607" s="1009"/>
      <c r="Q607" s="1009"/>
      <c r="R607" s="1009"/>
      <c r="S607" s="1009"/>
      <c r="T607" s="1009"/>
      <c r="U607" s="1009"/>
      <c r="V607" s="1009"/>
      <c r="W607" s="1009"/>
      <c r="X607" s="1009"/>
      <c r="Y607" s="1009"/>
      <c r="Z607" s="1009"/>
      <c r="AA607" s="1009"/>
      <c r="AB607" s="1009"/>
      <c r="AC607" s="1009"/>
      <c r="AD607" s="1009"/>
      <c r="AE607" s="1009"/>
      <c r="AF607" s="1009"/>
      <c r="AG607" s="1009"/>
      <c r="AH607" s="1009"/>
      <c r="AI607" s="1009"/>
      <c r="AJ607" s="1009"/>
      <c r="AK607" s="1009"/>
      <c r="AL607" s="1009"/>
      <c r="AM607" s="1009"/>
      <c r="AN607" s="1009"/>
      <c r="AO607" s="1009"/>
      <c r="AP607" s="1009"/>
      <c r="AQ607" s="1009"/>
      <c r="AR607" s="1009"/>
      <c r="AS607" s="1009"/>
      <c r="AT607" s="1009"/>
      <c r="AU607" s="1009"/>
      <c r="AV607" s="1009"/>
      <c r="AW607" s="1009"/>
      <c r="AX607" s="1009"/>
      <c r="AY607" s="1009"/>
      <c r="AZ607" s="1009"/>
      <c r="BA607" s="1009"/>
      <c r="BB607" s="1009"/>
      <c r="BC607" s="1009"/>
      <c r="BD607" s="1009"/>
      <c r="BE607" s="1009"/>
      <c r="BF607" s="1009"/>
      <c r="BG607" s="1009"/>
      <c r="BH607" s="1009"/>
      <c r="BI607" s="1009"/>
      <c r="BJ607" s="1009"/>
      <c r="BK607" s="1009"/>
      <c r="BL607" s="1009"/>
      <c r="BM607" s="1009"/>
      <c r="BN607" s="1009"/>
      <c r="BO607" s="1009"/>
      <c r="BP607" s="1009"/>
      <c r="BQ607" s="1009"/>
      <c r="BR607" s="1009"/>
      <c r="BS607" s="1009"/>
      <c r="BT607" s="1009"/>
      <c r="BU607" s="1009"/>
      <c r="BV607" s="1009"/>
      <c r="BW607" s="1009"/>
      <c r="BX607" s="1009"/>
      <c r="BY607" s="1009"/>
      <c r="BZ607" s="1009"/>
      <c r="CA607" s="1009"/>
      <c r="CB607" s="1009"/>
      <c r="CC607" s="1009"/>
      <c r="CD607" s="1009"/>
      <c r="CE607" s="1009"/>
      <c r="CF607" s="1009"/>
      <c r="CG607" s="1009"/>
      <c r="CH607" s="1009"/>
      <c r="CI607" s="1009"/>
      <c r="CJ607" s="1009"/>
      <c r="CK607" s="1009"/>
      <c r="CL607" s="1009"/>
    </row>
    <row r="608" spans="1:90" s="959" customFormat="1">
      <c r="A608" s="928"/>
      <c r="D608" s="1025"/>
      <c r="E608" s="1025"/>
      <c r="F608" s="1025"/>
      <c r="G608" s="1025"/>
      <c r="P608" s="1009"/>
      <c r="Q608" s="1009"/>
      <c r="R608" s="1009"/>
      <c r="S608" s="1009"/>
      <c r="T608" s="1009"/>
      <c r="U608" s="1009"/>
      <c r="V608" s="1009"/>
      <c r="W608" s="1009"/>
      <c r="X608" s="1009"/>
      <c r="Y608" s="1009"/>
      <c r="Z608" s="1009"/>
      <c r="AA608" s="1009"/>
      <c r="AB608" s="1009"/>
      <c r="AC608" s="1009"/>
      <c r="AD608" s="1009"/>
      <c r="AE608" s="1009"/>
      <c r="AF608" s="1009"/>
      <c r="AG608" s="1009"/>
      <c r="AH608" s="1009"/>
      <c r="AI608" s="1009"/>
      <c r="AJ608" s="1009"/>
      <c r="AK608" s="1009"/>
      <c r="AL608" s="1009"/>
      <c r="AM608" s="1009"/>
      <c r="AN608" s="1009"/>
      <c r="AO608" s="1009"/>
      <c r="AP608" s="1009"/>
      <c r="AQ608" s="1009"/>
      <c r="AR608" s="1009"/>
      <c r="AS608" s="1009"/>
      <c r="AT608" s="1009"/>
      <c r="AU608" s="1009"/>
      <c r="AV608" s="1009"/>
      <c r="AW608" s="1009"/>
      <c r="AX608" s="1009"/>
      <c r="AY608" s="1009"/>
      <c r="AZ608" s="1009"/>
      <c r="BA608" s="1009"/>
      <c r="BB608" s="1009"/>
      <c r="BC608" s="1009"/>
      <c r="BD608" s="1009"/>
      <c r="BE608" s="1009"/>
      <c r="BF608" s="1009"/>
      <c r="BG608" s="1009"/>
      <c r="BH608" s="1009"/>
      <c r="BI608" s="1009"/>
      <c r="BJ608" s="1009"/>
      <c r="BK608" s="1009"/>
      <c r="BL608" s="1009"/>
      <c r="BM608" s="1009"/>
      <c r="BN608" s="1009"/>
      <c r="BO608" s="1009"/>
      <c r="BP608" s="1009"/>
      <c r="BQ608" s="1009"/>
      <c r="BR608" s="1009"/>
      <c r="BS608" s="1009"/>
      <c r="BT608" s="1009"/>
      <c r="BU608" s="1009"/>
      <c r="BV608" s="1009"/>
      <c r="BW608" s="1009"/>
      <c r="BX608" s="1009"/>
      <c r="BY608" s="1009"/>
      <c r="BZ608" s="1009"/>
      <c r="CA608" s="1009"/>
      <c r="CB608" s="1009"/>
      <c r="CC608" s="1009"/>
      <c r="CD608" s="1009"/>
      <c r="CE608" s="1009"/>
      <c r="CF608" s="1009"/>
      <c r="CG608" s="1009"/>
      <c r="CH608" s="1009"/>
      <c r="CI608" s="1009"/>
      <c r="CJ608" s="1009"/>
      <c r="CK608" s="1009"/>
      <c r="CL608" s="1009"/>
    </row>
    <row r="609" spans="1:90" s="959" customFormat="1">
      <c r="A609" s="928"/>
      <c r="D609" s="1025"/>
      <c r="E609" s="1025"/>
      <c r="F609" s="1025"/>
      <c r="G609" s="1025"/>
      <c r="P609" s="1009"/>
      <c r="Q609" s="1009"/>
      <c r="R609" s="1009"/>
      <c r="S609" s="1009"/>
      <c r="T609" s="1009"/>
      <c r="U609" s="1009"/>
      <c r="V609" s="1009"/>
      <c r="W609" s="1009"/>
      <c r="X609" s="1009"/>
      <c r="Y609" s="1009"/>
      <c r="Z609" s="1009"/>
      <c r="AA609" s="1009"/>
      <c r="AB609" s="1009"/>
      <c r="AC609" s="1009"/>
      <c r="AD609" s="1009"/>
      <c r="AE609" s="1009"/>
      <c r="AF609" s="1009"/>
      <c r="AG609" s="1009"/>
      <c r="AH609" s="1009"/>
      <c r="AI609" s="1009"/>
      <c r="AJ609" s="1009"/>
      <c r="AK609" s="1009"/>
      <c r="AL609" s="1009"/>
      <c r="AM609" s="1009"/>
      <c r="AN609" s="1009"/>
      <c r="AO609" s="1009"/>
      <c r="AP609" s="1009"/>
      <c r="AQ609" s="1009"/>
      <c r="AR609" s="1009"/>
      <c r="AS609" s="1009"/>
      <c r="AT609" s="1009"/>
      <c r="AU609" s="1009"/>
      <c r="AV609" s="1009"/>
      <c r="AW609" s="1009"/>
      <c r="AX609" s="1009"/>
      <c r="AY609" s="1009"/>
      <c r="AZ609" s="1009"/>
      <c r="BA609" s="1009"/>
      <c r="BB609" s="1009"/>
      <c r="BC609" s="1009"/>
      <c r="BD609" s="1009"/>
      <c r="BE609" s="1009"/>
      <c r="BF609" s="1009"/>
      <c r="BG609" s="1009"/>
      <c r="BH609" s="1009"/>
      <c r="BI609" s="1009"/>
      <c r="BJ609" s="1009"/>
      <c r="BK609" s="1009"/>
      <c r="BL609" s="1009"/>
      <c r="BM609" s="1009"/>
      <c r="BN609" s="1009"/>
      <c r="BO609" s="1009"/>
      <c r="BP609" s="1009"/>
      <c r="BQ609" s="1009"/>
      <c r="BR609" s="1009"/>
      <c r="BS609" s="1009"/>
      <c r="BT609" s="1009"/>
      <c r="BU609" s="1009"/>
      <c r="BV609" s="1009"/>
      <c r="BW609" s="1009"/>
      <c r="BX609" s="1009"/>
      <c r="BY609" s="1009"/>
      <c r="BZ609" s="1009"/>
      <c r="CA609" s="1009"/>
      <c r="CB609" s="1009"/>
      <c r="CC609" s="1009"/>
      <c r="CD609" s="1009"/>
      <c r="CE609" s="1009"/>
      <c r="CF609" s="1009"/>
      <c r="CG609" s="1009"/>
      <c r="CH609" s="1009"/>
      <c r="CI609" s="1009"/>
      <c r="CJ609" s="1009"/>
      <c r="CK609" s="1009"/>
      <c r="CL609" s="1009"/>
    </row>
  </sheetData>
  <sheetProtection password="D806" sheet="1" objects="1" scenarios="1"/>
  <mergeCells count="1">
    <mergeCell ref="B2:O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sheetPr>
    <tabColor theme="9" tint="0.39997558519241921"/>
  </sheetPr>
  <dimension ref="A1:CJ618"/>
  <sheetViews>
    <sheetView showGridLines="0" zoomScale="80" zoomScaleNormal="80" workbookViewId="0">
      <selection activeCell="G5" sqref="G5"/>
    </sheetView>
  </sheetViews>
  <sheetFormatPr defaultRowHeight="14.4"/>
  <cols>
    <col min="1" max="1" width="35.33203125" style="1040" customWidth="1"/>
    <col min="2" max="2" width="15.44140625" style="959" customWidth="1"/>
    <col min="3" max="4" width="15.33203125" style="959" customWidth="1"/>
    <col min="5" max="5" width="13.88671875" style="1025" customWidth="1"/>
    <col min="6" max="6" width="13.88671875" style="959" customWidth="1"/>
    <col min="7" max="7" width="14" style="959" customWidth="1"/>
    <col min="8" max="8" width="17" style="959" customWidth="1"/>
    <col min="9" max="9" width="17.33203125" style="959" customWidth="1"/>
    <col min="10" max="10" width="14.88671875" style="959" customWidth="1"/>
    <col min="11" max="11" width="15.5546875" style="1025" customWidth="1"/>
    <col min="12" max="12" width="16.109375" style="959" customWidth="1"/>
    <col min="13" max="13" width="14.6640625" style="959" customWidth="1"/>
    <col min="14" max="14" width="15.5546875" style="959" customWidth="1"/>
    <col min="15" max="15" width="15.109375" style="959" customWidth="1"/>
    <col min="16" max="88" width="9.109375" style="927"/>
    <col min="89" max="16384" width="8.88671875" style="928"/>
  </cols>
  <sheetData>
    <row r="1" spans="1:15" ht="18">
      <c r="A1" s="923" t="s">
        <v>791</v>
      </c>
    </row>
    <row r="2" spans="1:15">
      <c r="B2" s="1053" t="s">
        <v>776</v>
      </c>
      <c r="C2" s="1053"/>
      <c r="D2" s="1053"/>
      <c r="E2" s="1053"/>
      <c r="F2" s="1053"/>
      <c r="G2" s="1053"/>
      <c r="H2" s="1053"/>
      <c r="I2" s="1053"/>
      <c r="J2" s="1053"/>
      <c r="K2" s="1053"/>
      <c r="L2" s="1053"/>
      <c r="M2" s="1053"/>
      <c r="N2" s="1053"/>
      <c r="O2" s="1053"/>
    </row>
    <row r="3" spans="1:15" ht="57.6">
      <c r="A3" s="1047" t="s">
        <v>792</v>
      </c>
      <c r="B3" s="1048" t="str">
        <f>经济效益摘要!B3</f>
        <v>脱水</v>
      </c>
      <c r="C3" s="1048" t="str">
        <f>经济效益摘要!C3</f>
        <v xml:space="preserve">污泥消化与脱水(沼气转换成电力)      </v>
      </c>
      <c r="D3" s="1048" t="str">
        <f>经济效益摘要!D3</f>
        <v xml:space="preserve">污泥消化与脱水(直接使用沼
气)      </v>
      </c>
      <c r="E3" s="1048" t="str">
        <f>经济效益摘要!E3</f>
        <v>消化+烘干以达成用能自足 (沼气直接转换成电力)</v>
      </c>
      <c r="F3" s="1048" t="str">
        <f>经济效益摘要!F3</f>
        <v>消化+烘干达成用能自足 (直接使用沼气)</v>
      </c>
      <c r="G3" s="1048" t="str">
        <f>经济效益摘要!G3</f>
        <v xml:space="preserve">脱水+烘干达成用能自足 -煤炭      </v>
      </c>
      <c r="H3" s="1048" t="str">
        <f>经济效益摘要!H3</f>
        <v>脱水+烘干达成用能自足 -天然气</v>
      </c>
      <c r="I3" s="1048" t="str">
        <f>经济效益摘要!I3</f>
        <v>脱水+烘干达成用能自足 -从水泥厂余热</v>
      </c>
      <c r="J3" s="1048" t="str">
        <f>经济效益摘要!J3</f>
        <v xml:space="preserve">脱水+ 烘干 - 使用者自行定义编号1 - 煤炭         </v>
      </c>
      <c r="K3" s="1048" t="str">
        <f>经济效益摘要!K3</f>
        <v>脱水+ 烘干 - 使用者自行定义编号1 - 天然气</v>
      </c>
      <c r="L3" s="1048" t="str">
        <f>经济效益摘要!L3</f>
        <v>脱水+ 烘干 - 使用者自行定义编号1 - 从水泥厂余热</v>
      </c>
      <c r="M3" s="1048" t="str">
        <f>经济效益摘要!M3</f>
        <v xml:space="preserve">脱水+ 烘干 - 使用者自行定义编号2 - 煤炭         </v>
      </c>
      <c r="N3" s="1048" t="str">
        <f>经济效益摘要!N3</f>
        <v>脱水+ 烘干 - 使用者自行定义编号2 - 天然气</v>
      </c>
      <c r="O3" s="1048" t="str">
        <f>经济效益摘要!O3</f>
        <v>脱水+ 烘干 - 使用者自行定义编号2 - 从水泥厂余热</v>
      </c>
    </row>
    <row r="4" spans="1:15">
      <c r="A4" s="1049" t="s">
        <v>794</v>
      </c>
      <c r="B4" s="1051" t="e">
        <f>(Treatment_Dewatering!B52+'Sludge Transportation'!C21+'Cement Plant_Envr Profiles'!C19-'Cement Plant_Envr Profiles'!C28)/1000</f>
        <v>#DIV/0!</v>
      </c>
      <c r="C4" s="1052" t="e">
        <f>('Treatment_Anaer. Dig.'!$B$38+'Treatment_Dewat. (Post-Dig)'!$B$56+'Sludge Transportation'!$E$21+'Cement Plant_Envr Profiles'!$E$19-'Cement Plant_Envr Profiles'!E28)/1000</f>
        <v>#DIV/0!</v>
      </c>
      <c r="D4" s="1052" t="e">
        <f>('Treatment_Anaer. Dig.'!C38+'Treatment_Dewat. (Post-Dig)'!$B$56+'Sludge Transportation'!$E$21+'Cement Plant_Envr Profiles'!$E$19-'Cement Plant_Envr Profiles'!E28)/1000</f>
        <v>#DIV/0!</v>
      </c>
      <c r="E4" s="1052" t="e">
        <f>('Treat_Anaer Dig+Ht Dry_0 Net E'!B48+'Treatment_Dewat. (Post-Dig)'!B56+'Sludge Transportation'!G21+'Cement Plant_Envr Profiles'!G19-'Cement Plant_Envr Profiles'!G28)/1000</f>
        <v>#DIV/0!</v>
      </c>
      <c r="F4" s="1052" t="e">
        <f>('Treat_Anaer Dig+Ht Dry_0 Net E'!C48+'Treatment_Dewat. (Post-Dig)'!B56+'Sludge Transportation'!G21+'Cement Plant_Envr Profiles'!G19-'Cement Plant_Envr Profiles'!G28)/1000</f>
        <v>#DIV/0!</v>
      </c>
      <c r="G4" s="1051" t="e">
        <f>('Treat DeWat+Ht Dry_0 Net Energy'!B58+Treatment_Dewatering!$B$52+'Sludge Transportation'!$I$21+'Cement Plant_Envr Profiles'!$I$19-'Cement Plant_Envr Profiles'!$I$28)/1000</f>
        <v>#DIV/0!</v>
      </c>
      <c r="H4" s="1051" t="e">
        <f>('Treat DeWat+Ht Dry_0 Net Energy'!C58+Treatment_Dewatering!$B$52+'Sludge Transportation'!$I$21+'Cement Plant_Envr Profiles'!$I$19-'Cement Plant_Envr Profiles'!$I$28)/1000</f>
        <v>#DIV/0!</v>
      </c>
      <c r="I4" s="1051" t="e">
        <f>('Treat DeWat+Ht Dry_0 Net Energy'!D58+Treatment_Dewatering!$B$52+'Sludge Transportation'!$I$21+'Cement Plant_Envr Profiles'!$I$19-'Cement Plant_Envr Profiles'!$I$28)/1000</f>
        <v>#DIV/0!</v>
      </c>
      <c r="J4" s="1051" t="e">
        <f>('Treat DeWat+Heat Dry_User Def 1'!B55+Treatment_Dewatering!$B$52+'Sludge Transportation'!$K$21+'Cement Plant_Envr Profiles'!$K$19-'Cement Plant_Envr Profiles'!$K$28)/1000</f>
        <v>#DIV/0!</v>
      </c>
      <c r="K4" s="1051" t="e">
        <f>('Treat DeWat+Heat Dry_User Def 1'!C55+Treatment_Dewatering!$B$52+'Sludge Transportation'!$K$21+'Cement Plant_Envr Profiles'!$K$19-'Cement Plant_Envr Profiles'!$K$28)/1000</f>
        <v>#DIV/0!</v>
      </c>
      <c r="L4" s="1051" t="e">
        <f>('Treat DeWat+Heat Dry_User Def 1'!D55+Treatment_Dewatering!$B$52+'Sludge Transportation'!$K$21+'Cement Plant_Envr Profiles'!$K$19-'Cement Plant_Envr Profiles'!$K$28)/1000</f>
        <v>#DIV/0!</v>
      </c>
      <c r="M4" s="1051" t="e">
        <f>('Treat DeWat+Heat Dry_User Def 2'!B55+Treatment_Dewatering!$B$52+'Sludge Transportation'!$M$21+'Cement Plant_Envr Profiles'!$M$19-'Cement Plant_Envr Profiles'!$M$28)/1000</f>
        <v>#DIV/0!</v>
      </c>
      <c r="N4" s="1051" t="e">
        <f>('Treat DeWat+Heat Dry_User Def 2'!C55+Treatment_Dewatering!$B$52+'Sludge Transportation'!$M$21+'Cement Plant_Envr Profiles'!$M$19-'Cement Plant_Envr Profiles'!$M$28)/1000</f>
        <v>#DIV/0!</v>
      </c>
      <c r="O4" s="1051" t="e">
        <f>('Treat DeWat+Heat Dry_User Def 2'!D55+Treatment_Dewatering!$B$52+'Sludge Transportation'!$M$21+'Cement Plant_Envr Profiles'!$M$19-'Cement Plant_Envr Profiles'!$M$28)/1000</f>
        <v>#DIV/0!</v>
      </c>
    </row>
    <row r="5" spans="1:15">
      <c r="A5" s="1049" t="s">
        <v>796</v>
      </c>
      <c r="B5" s="1051" t="e">
        <f>(Treatment_Dewatering!B53+'Sludge Transportation'!C22+'Cement Plant_Envr Profiles'!C20-'Cement Plant_Envr Profiles'!C29)/1000</f>
        <v>#DIV/0!</v>
      </c>
      <c r="C5" s="1052" t="e">
        <f>('Treatment_Anaer. Dig.'!$B$39+'Treatment_Dewat. (Post-Dig)'!$B$57+'Sludge Transportation'!$E$22+'Cement Plant_Envr Profiles'!$E$20-'Cement Plant_Envr Profiles'!E29)/1000</f>
        <v>#DIV/0!</v>
      </c>
      <c r="D5" s="1052" t="e">
        <f>('Treatment_Anaer. Dig.'!C39+'Treatment_Dewat. (Post-Dig)'!$B$57+'Sludge Transportation'!$E$22+'Cement Plant_Envr Profiles'!$E$20-'Cement Plant_Envr Profiles'!E29)/1000</f>
        <v>#DIV/0!</v>
      </c>
      <c r="E5" s="1052" t="e">
        <f>('Treat_Anaer Dig+Ht Dry_0 Net E'!B49+'Treatment_Dewat. (Post-Dig)'!B57+'Sludge Transportation'!G22+'Cement Plant_Envr Profiles'!G20-'Cement Plant_Envr Profiles'!G29)/1000</f>
        <v>#DIV/0!</v>
      </c>
      <c r="F5" s="1052" t="e">
        <f>('Treat_Anaer Dig+Ht Dry_0 Net E'!C49+'Treatment_Dewat. (Post-Dig)'!B57+'Sludge Transportation'!G22+'Cement Plant_Envr Profiles'!G20-'Cement Plant_Envr Profiles'!G29)/1000</f>
        <v>#DIV/0!</v>
      </c>
      <c r="G5" s="1051" t="e">
        <f>('Treat DeWat+Ht Dry_0 Net Energy'!B59+Treatment_Dewatering!$B$53+'Sludge Transportation'!$I$22+'Cement Plant_Envr Profiles'!$I$20-'Cement Plant_Envr Profiles'!$I$29)/1000</f>
        <v>#DIV/0!</v>
      </c>
      <c r="H5" s="1051" t="e">
        <f>('Treat DeWat+Ht Dry_0 Net Energy'!C59+Treatment_Dewatering!$B$53+'Sludge Transportation'!$I$22+'Cement Plant_Envr Profiles'!$I$20-'Cement Plant_Envr Profiles'!$I$29)/1000</f>
        <v>#DIV/0!</v>
      </c>
      <c r="I5" s="1051" t="e">
        <f>('Treat DeWat+Ht Dry_0 Net Energy'!D59+Treatment_Dewatering!$B$53+'Sludge Transportation'!$I$22+'Cement Plant_Envr Profiles'!$I$20-'Cement Plant_Envr Profiles'!$I$29)/1000</f>
        <v>#DIV/0!</v>
      </c>
      <c r="J5" s="1051" t="e">
        <f>('Treat DeWat+Heat Dry_User Def 1'!B56+Treatment_Dewatering!$B$53+'Sludge Transportation'!$K$22+'Cement Plant_Envr Profiles'!$K$20-'Cement Plant_Envr Profiles'!$K$29)/1000</f>
        <v>#DIV/0!</v>
      </c>
      <c r="K5" s="1051" t="e">
        <f>('Treat DeWat+Heat Dry_User Def 1'!C56+Treatment_Dewatering!$B$53+'Sludge Transportation'!$K$22+'Cement Plant_Envr Profiles'!$K$20-'Cement Plant_Envr Profiles'!$K$29)/1000</f>
        <v>#DIV/0!</v>
      </c>
      <c r="L5" s="1051" t="e">
        <f>('Treat DeWat+Heat Dry_User Def 1'!D56+Treatment_Dewatering!$B$53+'Sludge Transportation'!$K$22+'Cement Plant_Envr Profiles'!$K$20-'Cement Plant_Envr Profiles'!$K$29)/1000</f>
        <v>#DIV/0!</v>
      </c>
      <c r="M5" s="1051" t="e">
        <f>('Treat DeWat+Heat Dry_User Def 2'!B56+Treatment_Dewatering!$B$53+'Sludge Transportation'!$M$22+'Cement Plant_Envr Profiles'!$M$20-'Cement Plant_Envr Profiles'!$M$29)/1000</f>
        <v>#DIV/0!</v>
      </c>
      <c r="N5" s="1051" t="e">
        <f>('Treat DeWat+Heat Dry_User Def 2'!C56+Treatment_Dewatering!$B$53+'Sludge Transportation'!$M$22+'Cement Plant_Envr Profiles'!$M$20-'Cement Plant_Envr Profiles'!$M$29)/1000</f>
        <v>#DIV/0!</v>
      </c>
      <c r="O5" s="1051" t="e">
        <f>('Treat DeWat+Heat Dry_User Def 2'!D56+Treatment_Dewatering!$B$53+'Sludge Transportation'!$M$22+'Cement Plant_Envr Profiles'!$M$20-'Cement Plant_Envr Profiles'!$M$29)/1000</f>
        <v>#DIV/0!</v>
      </c>
    </row>
    <row r="6" spans="1:15" ht="28.8">
      <c r="A6" s="1049" t="s">
        <v>795</v>
      </c>
      <c r="B6" s="1051" t="e">
        <f>(Treatment_Dewatering!B61+'Sludge Transportation'!C28+'Cement Plant_Envr Profiles'!C25-'Cement Plant_Envr Profiles'!C32)/1000</f>
        <v>#DIV/0!</v>
      </c>
      <c r="C6" s="1052" t="e">
        <f>('Treatment_Anaer. Dig.'!B45+'Treatment_Dewat. (Post-Dig)'!B65+'Sludge Transportation'!E28+'Cement Plant_Envr Profiles'!E25-'Cement Plant_Envr Profiles'!E32)/1000</f>
        <v>#DIV/0!</v>
      </c>
      <c r="D6" s="1051" t="e">
        <f>('Treatment_Anaer. Dig.'!C45+'Treatment_Dewat. (Post-Dig)'!B65+'Sludge Transportation'!E28+'Cement Plant_Envr Profiles'!E25-'Cement Plant_Envr Profiles'!E32)/1000</f>
        <v>#DIV/0!</v>
      </c>
      <c r="E6" s="1052" t="e">
        <f>('Treat_Anaer Dig+Ht Dry_0 Net E'!B55+'Treatment_Dewat. (Post-Dig)'!B65+'Sludge Transportation'!G28+'Cement Plant_Envr Profiles'!G25-'Cement Plant_Envr Profiles'!G32)/1000</f>
        <v>#DIV/0!</v>
      </c>
      <c r="F6" s="1052" t="e">
        <f>('Treat_Anaer Dig+Ht Dry_0 Net E'!C55+'Treatment_Dewat. (Post-Dig)'!B65+'Sludge Transportation'!G28+'Cement Plant_Envr Profiles'!G25-'Cement Plant_Envr Profiles'!G32)/1000</f>
        <v>#DIV/0!</v>
      </c>
      <c r="G6" s="1051" t="e">
        <f>('Treat DeWat+Ht Dry_0 Net Energy'!B67+Treatment_Dewatering!$B$61+'Sludge Transportation'!$I$28+'Cement Plant_Envr Profiles'!$I$25-'Cement Plant_Envr Profiles'!$I$32)/1000</f>
        <v>#DIV/0!</v>
      </c>
      <c r="H6" s="1051" t="e">
        <f>('Treat DeWat+Ht Dry_0 Net Energy'!C67+Treatment_Dewatering!$B$61+'Sludge Transportation'!$I$28+'Cement Plant_Envr Profiles'!$I$25-'Cement Plant_Envr Profiles'!$I$32)/1000</f>
        <v>#DIV/0!</v>
      </c>
      <c r="I6" s="1051" t="e">
        <f>('Treat DeWat+Ht Dry_0 Net Energy'!D67+Treatment_Dewatering!$B$61+'Sludge Transportation'!$I$28+'Cement Plant_Envr Profiles'!$I$25-'Cement Plant_Envr Profiles'!$I$32)/1000</f>
        <v>#DIV/0!</v>
      </c>
      <c r="J6" s="1051" t="e">
        <f>('Treat DeWat+Heat Dry_User Def 1'!B63+Treatment_Dewatering!$B$61+'Sludge Transportation'!$K$28+'Cement Plant_Envr Profiles'!$K$25-'Cement Plant_Envr Profiles'!$K$32)/1000</f>
        <v>#DIV/0!</v>
      </c>
      <c r="K6" s="1051" t="e">
        <f>('Treat DeWat+Heat Dry_User Def 1'!C63+Treatment_Dewatering!$B$61+'Sludge Transportation'!$K$28+'Cement Plant_Envr Profiles'!$K$25-'Cement Plant_Envr Profiles'!$K$32)/1000</f>
        <v>#DIV/0!</v>
      </c>
      <c r="L6" s="1051" t="e">
        <f>('Treat DeWat+Heat Dry_User Def 1'!D63+Treatment_Dewatering!$B$61+'Sludge Transportation'!$K$28+'Cement Plant_Envr Profiles'!$K$25-'Cement Plant_Envr Profiles'!$K$32)/1000</f>
        <v>#DIV/0!</v>
      </c>
      <c r="M6" s="1051" t="e">
        <f>('Treat DeWat+Heat Dry_User Def 2'!B63+Treatment_Dewatering!$B$61+'Sludge Transportation'!$M$28+'Cement Plant_Envr Profiles'!$M$25-'Cement Plant_Envr Profiles'!$M$32)/1000</f>
        <v>#DIV/0!</v>
      </c>
      <c r="N6" s="1051" t="e">
        <f>('Treat DeWat+Heat Dry_User Def 2'!C63+Treatment_Dewatering!$B$61+'Sludge Transportation'!$M$28+'Cement Plant_Envr Profiles'!$M$25-'Cement Plant_Envr Profiles'!$M$32)/1000</f>
        <v>#DIV/0!</v>
      </c>
      <c r="O6" s="1051" t="e">
        <f>('Treat DeWat+Heat Dry_User Def 2'!D63+Treatment_Dewatering!$B$61+'Sludge Transportation'!$M$28+'Cement Plant_Envr Profiles'!$M$25-'Cement Plant_Envr Profiles'!$M$32)/1000</f>
        <v>#DIV/0!</v>
      </c>
    </row>
    <row r="7" spans="1:15">
      <c r="A7" s="1049" t="s">
        <v>793</v>
      </c>
      <c r="B7" s="1051" t="e">
        <f>(Treatment_Dewatering!B55+'Sludge Transportation'!C24+'Cement Plant_Envr Profiles'!C21-'Cement Plant_Envr Profiles'!C31)/1000</f>
        <v>#DIV/0!</v>
      </c>
      <c r="C7" s="1052" t="e">
        <f>('Treatment_Anaer. Dig.'!$B$41+'Treatment_Dewat. (Post-Dig)'!$B$59+'Sludge Transportation'!$E$24+'Cement Plant_Envr Profiles'!$E$21-'Cement Plant_Envr Profiles'!E31)/1000</f>
        <v>#DIV/0!</v>
      </c>
      <c r="D7" s="1052" t="e">
        <f>('Treatment_Anaer. Dig.'!C41+'Treatment_Dewat. (Post-Dig)'!$B$59+'Sludge Transportation'!$E$24+'Cement Plant_Envr Profiles'!$E$21-'Cement Plant_Envr Profiles'!E31)/1000</f>
        <v>#DIV/0!</v>
      </c>
      <c r="E7" s="1052" t="e">
        <f>('Treat_Anaer Dig+Ht Dry_0 Net E'!B51+'Treatment_Dewat. (Post-Dig)'!B59+'Sludge Transportation'!G24+'Cement Plant_Envr Profiles'!G21-'Cement Plant_Envr Profiles'!G31)/1000</f>
        <v>#DIV/0!</v>
      </c>
      <c r="F7" s="1052" t="e">
        <f>('Treat_Anaer Dig+Ht Dry_0 Net E'!C51+'Treatment_Dewat. (Post-Dig)'!B59+'Sludge Transportation'!G24+'Cement Plant_Envr Profiles'!G21-'Cement Plant_Envr Profiles'!G31)/1000</f>
        <v>#DIV/0!</v>
      </c>
      <c r="G7" s="1051" t="e">
        <f>('Treat DeWat+Ht Dry_0 Net Energy'!B60+Treatment_Dewatering!$B$55+'Sludge Transportation'!$I$24+'Cement Plant_Envr Profiles'!$I$21-'Cement Plant_Envr Profiles'!$I$31)/1000</f>
        <v>#DIV/0!</v>
      </c>
      <c r="H7" s="1051" t="e">
        <f>('Treat DeWat+Ht Dry_0 Net Energy'!C60+Treatment_Dewatering!$B$55+'Sludge Transportation'!$I$24+'Cement Plant_Envr Profiles'!$I$21-'Cement Plant_Envr Profiles'!$I$31)/1000</f>
        <v>#DIV/0!</v>
      </c>
      <c r="I7" s="1051" t="e">
        <f>('Treat DeWat+Ht Dry_0 Net Energy'!D60+Treatment_Dewatering!$B$55+'Sludge Transportation'!$I$24+'Cement Plant_Envr Profiles'!$I$21-'Cement Plant_Envr Profiles'!$I$31)/1000</f>
        <v>#DIV/0!</v>
      </c>
      <c r="J7" s="1051" t="e">
        <f>('Treat DeWat+Heat Dry_User Def 1'!B57+Treatment_Dewatering!$B$55+'Sludge Transportation'!$K$24+'Cement Plant_Envr Profiles'!$K$21-'Cement Plant_Envr Profiles'!$K$31)/1000</f>
        <v>#DIV/0!</v>
      </c>
      <c r="K7" s="1051" t="e">
        <f>('Treat DeWat+Heat Dry_User Def 1'!C57+Treatment_Dewatering!$B$55+'Sludge Transportation'!$K$24+'Cement Plant_Envr Profiles'!$K$21-'Cement Plant_Envr Profiles'!$K$31)/1000</f>
        <v>#DIV/0!</v>
      </c>
      <c r="L7" s="1051" t="e">
        <f>('Treat DeWat+Heat Dry_User Def 1'!D57+Treatment_Dewatering!$B$55+'Sludge Transportation'!$K$24+'Cement Plant_Envr Profiles'!$K$21-'Cement Plant_Envr Profiles'!$K$33)/1000</f>
        <v>#DIV/0!</v>
      </c>
      <c r="M7" s="1051" t="e">
        <f>('Treat DeWat+Heat Dry_User Def 2'!B57+Treatment_Dewatering!$B$55+'Sludge Transportation'!$M$24+'Cement Plant_Envr Profiles'!$M$21-'Cement Plant_Envr Profiles'!$M$31)/1000</f>
        <v>#DIV/0!</v>
      </c>
      <c r="N7" s="1051" t="e">
        <f>('Treat DeWat+Heat Dry_User Def 2'!C57+Treatment_Dewatering!$B$55+'Sludge Transportation'!$M$24+'Cement Plant_Envr Profiles'!$M$21-'Cement Plant_Envr Profiles'!$M$31)/1000</f>
        <v>#DIV/0!</v>
      </c>
      <c r="O7" s="1051" t="e">
        <f>('Treat DeWat+Heat Dry_User Def 2'!D57+Treatment_Dewatering!$B$55+'Sludge Transportation'!$M$24+'Cement Plant_Envr Profiles'!$M$21-'Cement Plant_Envr Profiles'!$M$31)/1000</f>
        <v>#DIV/0!</v>
      </c>
    </row>
    <row r="8" spans="1:15" ht="18">
      <c r="A8" s="1050" t="s">
        <v>797</v>
      </c>
      <c r="D8" s="1025"/>
      <c r="F8" s="1025"/>
      <c r="G8" s="1025"/>
    </row>
    <row r="9" spans="1:15" s="927" customFormat="1">
      <c r="A9" s="1039"/>
      <c r="B9" s="1009"/>
      <c r="C9" s="1009"/>
      <c r="D9" s="1009"/>
      <c r="E9" s="1009"/>
      <c r="F9" s="1009"/>
      <c r="G9" s="1009"/>
      <c r="H9" s="1009"/>
      <c r="I9" s="1009"/>
      <c r="J9" s="1009"/>
      <c r="K9" s="1009"/>
      <c r="L9" s="1009"/>
      <c r="M9" s="1009"/>
      <c r="N9" s="1009"/>
      <c r="O9" s="1009"/>
    </row>
    <row r="10" spans="1:15" s="927" customFormat="1">
      <c r="A10" s="1039"/>
      <c r="B10" s="1009"/>
      <c r="C10" s="1009"/>
      <c r="D10" s="1009"/>
      <c r="E10" s="1009"/>
      <c r="F10" s="1009"/>
      <c r="G10" s="1009"/>
      <c r="H10" s="1009"/>
      <c r="I10" s="1009"/>
      <c r="J10" s="1009"/>
      <c r="K10" s="1009"/>
      <c r="L10" s="1009"/>
      <c r="M10" s="1009"/>
      <c r="N10" s="1009"/>
      <c r="O10" s="1009"/>
    </row>
    <row r="11" spans="1:15" s="927" customFormat="1">
      <c r="A11" s="1039"/>
      <c r="B11" s="1009"/>
      <c r="C11" s="1009"/>
      <c r="D11" s="1009"/>
      <c r="E11" s="1009"/>
      <c r="F11" s="1009"/>
      <c r="G11" s="1009"/>
      <c r="H11" s="1009"/>
      <c r="I11" s="1009"/>
      <c r="J11" s="1009"/>
      <c r="K11" s="1009"/>
      <c r="L11" s="1009"/>
      <c r="M11" s="1009"/>
      <c r="N11" s="1009"/>
      <c r="O11" s="1009"/>
    </row>
    <row r="12" spans="1:15" s="927" customFormat="1">
      <c r="A12" s="1039"/>
      <c r="B12" s="1009"/>
      <c r="C12" s="1009"/>
      <c r="D12" s="1009"/>
      <c r="E12" s="1009"/>
      <c r="F12" s="1009"/>
      <c r="G12" s="1009"/>
      <c r="H12" s="1009"/>
      <c r="I12" s="1009"/>
      <c r="J12" s="1009"/>
      <c r="K12" s="1009"/>
      <c r="L12" s="1009"/>
      <c r="M12" s="1009"/>
      <c r="N12" s="1009"/>
      <c r="O12" s="1009"/>
    </row>
    <row r="13" spans="1:15" s="927" customFormat="1">
      <c r="A13" s="1039"/>
      <c r="B13" s="1009"/>
      <c r="C13" s="1009"/>
      <c r="D13" s="1009"/>
      <c r="E13" s="1009"/>
      <c r="F13" s="1009"/>
      <c r="G13" s="1009"/>
      <c r="H13" s="1009"/>
      <c r="I13" s="1009"/>
      <c r="J13" s="1009"/>
      <c r="K13" s="1009"/>
      <c r="L13" s="1009"/>
      <c r="M13" s="1009"/>
      <c r="N13" s="1009"/>
      <c r="O13" s="1009"/>
    </row>
    <row r="14" spans="1:15" s="927" customFormat="1">
      <c r="A14" s="1039"/>
      <c r="B14" s="1009"/>
      <c r="C14" s="1009"/>
      <c r="D14" s="1009"/>
      <c r="E14" s="1009"/>
      <c r="F14" s="1009"/>
      <c r="G14" s="1009"/>
      <c r="H14" s="1009"/>
      <c r="I14" s="1009"/>
      <c r="J14" s="1009"/>
      <c r="K14" s="1009"/>
      <c r="L14" s="1009"/>
      <c r="M14" s="1009"/>
      <c r="N14" s="1009"/>
      <c r="O14" s="1009"/>
    </row>
    <row r="15" spans="1:15" s="927" customFormat="1">
      <c r="A15" s="1039"/>
      <c r="B15" s="1009"/>
      <c r="C15" s="1009"/>
      <c r="D15" s="1009"/>
      <c r="E15" s="1009"/>
      <c r="F15" s="1009"/>
      <c r="G15" s="1009"/>
      <c r="H15" s="1009"/>
      <c r="I15" s="1009"/>
      <c r="J15" s="1009"/>
      <c r="K15" s="1009"/>
      <c r="L15" s="1009"/>
      <c r="M15" s="1009"/>
      <c r="N15" s="1009"/>
      <c r="O15" s="1009"/>
    </row>
    <row r="16" spans="1:15" s="927" customFormat="1">
      <c r="A16" s="1039"/>
      <c r="B16" s="1009"/>
      <c r="C16" s="1009"/>
      <c r="D16" s="1009"/>
      <c r="E16" s="1009"/>
      <c r="F16" s="1009"/>
      <c r="G16" s="1009"/>
      <c r="H16" s="1009"/>
      <c r="I16" s="1009"/>
      <c r="J16" s="1009"/>
      <c r="K16" s="1009"/>
      <c r="L16" s="1009"/>
      <c r="M16" s="1009"/>
      <c r="N16" s="1009"/>
      <c r="O16" s="1009"/>
    </row>
    <row r="17" spans="1:15" s="927" customFormat="1">
      <c r="A17" s="1039"/>
      <c r="B17" s="1009"/>
      <c r="C17" s="1009"/>
      <c r="D17" s="1009"/>
      <c r="E17" s="1009"/>
      <c r="F17" s="1009"/>
      <c r="G17" s="1009"/>
      <c r="H17" s="1009"/>
      <c r="I17" s="1009"/>
      <c r="J17" s="1009"/>
      <c r="K17" s="1009"/>
      <c r="L17" s="1009"/>
      <c r="M17" s="1009"/>
      <c r="N17" s="1009"/>
      <c r="O17" s="1009"/>
    </row>
    <row r="18" spans="1:15" s="927" customFormat="1">
      <c r="A18" s="1039"/>
      <c r="B18" s="1009"/>
      <c r="C18" s="1009"/>
      <c r="D18" s="1009"/>
      <c r="E18" s="1009"/>
      <c r="F18" s="1009"/>
      <c r="G18" s="1009"/>
      <c r="H18" s="1009"/>
      <c r="I18" s="1009"/>
      <c r="J18" s="1009"/>
      <c r="K18" s="1009"/>
      <c r="L18" s="1009"/>
      <c r="M18" s="1009"/>
      <c r="N18" s="1009"/>
      <c r="O18" s="1009"/>
    </row>
    <row r="19" spans="1:15" s="927" customFormat="1">
      <c r="A19" s="1039"/>
      <c r="B19" s="1009"/>
      <c r="C19" s="1009"/>
      <c r="D19" s="1009"/>
      <c r="E19" s="1009"/>
      <c r="F19" s="1009"/>
      <c r="G19" s="1009"/>
      <c r="H19" s="1009"/>
      <c r="I19" s="1009"/>
      <c r="J19" s="1009"/>
      <c r="K19" s="1009"/>
      <c r="L19" s="1009"/>
      <c r="M19" s="1009"/>
      <c r="N19" s="1009"/>
      <c r="O19" s="1009"/>
    </row>
    <row r="20" spans="1:15" s="927" customFormat="1">
      <c r="A20" s="1039"/>
      <c r="B20" s="1009"/>
      <c r="C20" s="1009"/>
      <c r="D20" s="1009"/>
      <c r="E20" s="1009"/>
      <c r="F20" s="1009"/>
      <c r="G20" s="1009"/>
      <c r="H20" s="1009"/>
      <c r="I20" s="1009"/>
      <c r="J20" s="1009"/>
      <c r="K20" s="1009"/>
      <c r="L20" s="1009"/>
      <c r="M20" s="1009"/>
      <c r="N20" s="1009"/>
      <c r="O20" s="1009"/>
    </row>
    <row r="21" spans="1:15" s="927" customFormat="1">
      <c r="A21" s="1039"/>
      <c r="B21" s="1009"/>
      <c r="C21" s="1009"/>
      <c r="D21" s="1009"/>
      <c r="E21" s="1009"/>
      <c r="F21" s="1009"/>
      <c r="G21" s="1009"/>
      <c r="H21" s="1009"/>
      <c r="I21" s="1009"/>
      <c r="J21" s="1009"/>
      <c r="K21" s="1009"/>
      <c r="L21" s="1009"/>
      <c r="M21" s="1009"/>
      <c r="N21" s="1009"/>
      <c r="O21" s="1009"/>
    </row>
    <row r="22" spans="1:15" s="927" customFormat="1">
      <c r="B22" s="1009"/>
      <c r="C22" s="1009"/>
      <c r="D22" s="1009"/>
      <c r="E22" s="1009"/>
      <c r="F22" s="1009"/>
      <c r="G22" s="1009"/>
      <c r="H22" s="1009"/>
      <c r="I22" s="1009"/>
      <c r="J22" s="1009"/>
      <c r="K22" s="1009"/>
      <c r="L22" s="1009"/>
      <c r="M22" s="1009"/>
      <c r="N22" s="1009"/>
      <c r="O22" s="1009"/>
    </row>
    <row r="23" spans="1:15" s="927" customFormat="1">
      <c r="B23" s="1009"/>
      <c r="C23" s="1009"/>
      <c r="D23" s="1009"/>
      <c r="E23" s="1009"/>
      <c r="F23" s="1009"/>
      <c r="G23" s="1009"/>
      <c r="H23" s="1009"/>
      <c r="I23" s="1009"/>
      <c r="J23" s="1009"/>
      <c r="K23" s="1009"/>
      <c r="L23" s="1009"/>
      <c r="M23" s="1009"/>
      <c r="N23" s="1009"/>
      <c r="O23" s="1009"/>
    </row>
    <row r="24" spans="1:15" s="927" customFormat="1">
      <c r="B24" s="1009"/>
      <c r="C24" s="1009"/>
      <c r="D24" s="1009"/>
      <c r="E24" s="1009"/>
      <c r="F24" s="1009"/>
      <c r="G24" s="1009"/>
      <c r="H24" s="1009"/>
      <c r="I24" s="1009"/>
      <c r="J24" s="1009"/>
      <c r="K24" s="1009"/>
      <c r="L24" s="1009"/>
      <c r="M24" s="1009"/>
      <c r="N24" s="1009"/>
      <c r="O24" s="1009"/>
    </row>
    <row r="25" spans="1:15" s="927" customFormat="1">
      <c r="B25" s="1009"/>
      <c r="C25" s="1009"/>
      <c r="D25" s="1009"/>
      <c r="E25" s="1009"/>
      <c r="F25" s="1009"/>
      <c r="G25" s="1009"/>
      <c r="H25" s="1009"/>
      <c r="I25" s="1009"/>
      <c r="J25" s="1009"/>
      <c r="K25" s="1009"/>
      <c r="L25" s="1009"/>
      <c r="M25" s="1009"/>
      <c r="N25" s="1009"/>
      <c r="O25" s="1009"/>
    </row>
    <row r="26" spans="1:15" s="927" customFormat="1">
      <c r="B26" s="1009"/>
      <c r="C26" s="1009"/>
      <c r="D26" s="1009"/>
      <c r="E26" s="1009"/>
      <c r="F26" s="1009"/>
      <c r="G26" s="1009"/>
      <c r="H26" s="1009"/>
      <c r="I26" s="1009"/>
      <c r="J26" s="1009"/>
      <c r="K26" s="1009"/>
      <c r="L26" s="1009"/>
      <c r="M26" s="1009"/>
      <c r="N26" s="1009"/>
      <c r="O26" s="1009"/>
    </row>
    <row r="27" spans="1:15" s="927" customFormat="1">
      <c r="B27" s="1009"/>
      <c r="C27" s="1009"/>
      <c r="D27" s="1009"/>
      <c r="E27" s="1009"/>
      <c r="F27" s="1009"/>
      <c r="G27" s="1009"/>
      <c r="H27" s="1009"/>
      <c r="I27" s="1009"/>
      <c r="J27" s="1009"/>
      <c r="K27" s="1009"/>
      <c r="L27" s="1009"/>
      <c r="M27" s="1009"/>
      <c r="N27" s="1009"/>
      <c r="O27" s="1009"/>
    </row>
    <row r="28" spans="1:15" s="927" customFormat="1">
      <c r="B28" s="1009"/>
      <c r="C28" s="1009"/>
      <c r="D28" s="1009"/>
      <c r="E28" s="1009"/>
      <c r="F28" s="1009"/>
      <c r="G28" s="1009"/>
      <c r="H28" s="1009"/>
      <c r="I28" s="1009"/>
      <c r="J28" s="1009"/>
      <c r="K28" s="1009"/>
      <c r="L28" s="1009"/>
      <c r="M28" s="1009"/>
      <c r="N28" s="1009"/>
      <c r="O28" s="1009"/>
    </row>
    <row r="29" spans="1:15" s="927" customFormat="1">
      <c r="B29" s="1009"/>
      <c r="C29" s="1009"/>
      <c r="D29" s="1009"/>
      <c r="E29" s="1009"/>
      <c r="F29" s="1009"/>
      <c r="G29" s="1009"/>
      <c r="H29" s="1009"/>
      <c r="I29" s="1009"/>
      <c r="J29" s="1009"/>
      <c r="K29" s="1009"/>
      <c r="L29" s="1009"/>
      <c r="M29" s="1009"/>
      <c r="N29" s="1009"/>
      <c r="O29" s="1009"/>
    </row>
    <row r="30" spans="1:15" s="927" customFormat="1">
      <c r="B30" s="1009"/>
      <c r="C30" s="1009"/>
      <c r="D30" s="1009"/>
      <c r="E30" s="1009"/>
      <c r="F30" s="1009"/>
      <c r="G30" s="1009"/>
      <c r="H30" s="1009"/>
      <c r="I30" s="1009"/>
      <c r="J30" s="1009"/>
      <c r="K30" s="1009"/>
      <c r="L30" s="1009"/>
      <c r="M30" s="1009"/>
      <c r="N30" s="1009"/>
      <c r="O30" s="1009"/>
    </row>
    <row r="31" spans="1:15" s="927" customFormat="1">
      <c r="B31" s="1009"/>
      <c r="C31" s="1009"/>
      <c r="D31" s="1009"/>
      <c r="E31" s="1009"/>
      <c r="F31" s="1009"/>
      <c r="G31" s="1009"/>
      <c r="H31" s="1009"/>
      <c r="I31" s="1009"/>
      <c r="J31" s="1009"/>
      <c r="K31" s="1009"/>
      <c r="L31" s="1009"/>
      <c r="M31" s="1009"/>
      <c r="N31" s="1009"/>
      <c r="O31" s="1009"/>
    </row>
    <row r="32" spans="1:15" s="927" customFormat="1">
      <c r="B32" s="1009"/>
      <c r="C32" s="1009"/>
      <c r="D32" s="1009"/>
      <c r="E32" s="1009"/>
      <c r="F32" s="1009"/>
      <c r="G32" s="1009"/>
      <c r="H32" s="1009"/>
      <c r="I32" s="1009"/>
      <c r="J32" s="1009"/>
      <c r="K32" s="1009"/>
      <c r="L32" s="1009"/>
      <c r="M32" s="1009"/>
      <c r="N32" s="1009"/>
      <c r="O32" s="1009"/>
    </row>
    <row r="33" spans="2:15" s="927" customFormat="1">
      <c r="B33" s="1009"/>
      <c r="C33" s="1009"/>
      <c r="D33" s="1009"/>
      <c r="E33" s="1009"/>
      <c r="F33" s="1009"/>
      <c r="G33" s="1009"/>
      <c r="H33" s="1009"/>
      <c r="I33" s="1009"/>
      <c r="J33" s="1009"/>
      <c r="K33" s="1009"/>
      <c r="L33" s="1009"/>
      <c r="M33" s="1009"/>
      <c r="N33" s="1009"/>
      <c r="O33" s="1009"/>
    </row>
    <row r="34" spans="2:15" s="927" customFormat="1">
      <c r="B34" s="1009"/>
      <c r="C34" s="1009"/>
      <c r="D34" s="1009"/>
      <c r="E34" s="1009"/>
      <c r="F34" s="1009"/>
      <c r="G34" s="1009"/>
      <c r="H34" s="1009"/>
      <c r="I34" s="1009"/>
      <c r="J34" s="1009"/>
      <c r="K34" s="1009"/>
      <c r="L34" s="1009"/>
      <c r="M34" s="1009"/>
      <c r="N34" s="1009"/>
      <c r="O34" s="1009"/>
    </row>
    <row r="35" spans="2:15" s="927" customFormat="1">
      <c r="B35" s="1009"/>
      <c r="C35" s="1009"/>
      <c r="D35" s="1009"/>
      <c r="E35" s="1009"/>
      <c r="F35" s="1009"/>
      <c r="G35" s="1009"/>
      <c r="H35" s="1009"/>
      <c r="I35" s="1009"/>
      <c r="J35" s="1009"/>
      <c r="K35" s="1009"/>
      <c r="L35" s="1009"/>
      <c r="M35" s="1009"/>
      <c r="N35" s="1009"/>
      <c r="O35" s="1009"/>
    </row>
    <row r="36" spans="2:15" s="927" customFormat="1">
      <c r="B36" s="1009"/>
      <c r="C36" s="1009"/>
      <c r="D36" s="1009"/>
      <c r="E36" s="1009"/>
      <c r="F36" s="1009"/>
      <c r="G36" s="1009"/>
      <c r="H36" s="1009"/>
      <c r="I36" s="1009"/>
      <c r="J36" s="1009"/>
      <c r="K36" s="1009"/>
      <c r="L36" s="1009"/>
      <c r="M36" s="1009"/>
      <c r="N36" s="1009"/>
      <c r="O36" s="1009"/>
    </row>
    <row r="37" spans="2:15" s="927" customFormat="1">
      <c r="B37" s="1009"/>
      <c r="C37" s="1009"/>
      <c r="D37" s="1009"/>
      <c r="E37" s="1009"/>
      <c r="F37" s="1009"/>
      <c r="G37" s="1009"/>
      <c r="H37" s="1009"/>
      <c r="I37" s="1009"/>
      <c r="J37" s="1009"/>
      <c r="K37" s="1009"/>
      <c r="L37" s="1009"/>
      <c r="M37" s="1009"/>
      <c r="N37" s="1009"/>
      <c r="O37" s="1009"/>
    </row>
    <row r="38" spans="2:15" s="927" customFormat="1">
      <c r="B38" s="1009"/>
      <c r="C38" s="1009"/>
      <c r="D38" s="1009"/>
      <c r="E38" s="1009"/>
      <c r="F38" s="1009"/>
      <c r="G38" s="1009"/>
      <c r="H38" s="1009"/>
      <c r="I38" s="1009"/>
      <c r="J38" s="1009"/>
      <c r="K38" s="1009"/>
      <c r="L38" s="1009"/>
      <c r="M38" s="1009"/>
      <c r="N38" s="1009"/>
      <c r="O38" s="1009"/>
    </row>
    <row r="39" spans="2:15" s="927" customFormat="1">
      <c r="B39" s="1009"/>
      <c r="C39" s="1009"/>
      <c r="D39" s="1009"/>
      <c r="E39" s="1009"/>
      <c r="F39" s="1009"/>
      <c r="G39" s="1009"/>
      <c r="H39" s="1009"/>
      <c r="I39" s="1009"/>
      <c r="J39" s="1009"/>
      <c r="K39" s="1009"/>
      <c r="L39" s="1009"/>
      <c r="M39" s="1009"/>
      <c r="N39" s="1009"/>
      <c r="O39" s="1009"/>
    </row>
    <row r="40" spans="2:15" s="927" customFormat="1">
      <c r="B40" s="1009"/>
      <c r="C40" s="1009"/>
      <c r="D40" s="1009"/>
      <c r="E40" s="1009"/>
      <c r="F40" s="1009"/>
      <c r="G40" s="1009"/>
      <c r="H40" s="1009"/>
      <c r="I40" s="1009"/>
      <c r="J40" s="1009"/>
      <c r="K40" s="1009"/>
      <c r="L40" s="1009"/>
      <c r="M40" s="1009"/>
      <c r="N40" s="1009"/>
      <c r="O40" s="1009"/>
    </row>
    <row r="41" spans="2:15" s="927" customFormat="1">
      <c r="B41" s="1009"/>
      <c r="C41" s="1009"/>
      <c r="D41" s="1009"/>
      <c r="E41" s="1009"/>
      <c r="F41" s="1009"/>
      <c r="G41" s="1009"/>
      <c r="H41" s="1009"/>
      <c r="I41" s="1009"/>
      <c r="J41" s="1009"/>
      <c r="K41" s="1009"/>
      <c r="L41" s="1009"/>
      <c r="M41" s="1009"/>
      <c r="N41" s="1009"/>
      <c r="O41" s="1009"/>
    </row>
    <row r="42" spans="2:15" s="927" customFormat="1">
      <c r="B42" s="1009"/>
      <c r="C42" s="1009"/>
      <c r="D42" s="1009"/>
      <c r="E42" s="1009"/>
      <c r="F42" s="1009"/>
      <c r="G42" s="1009"/>
      <c r="H42" s="1009"/>
      <c r="I42" s="1009"/>
      <c r="J42" s="1009"/>
      <c r="K42" s="1009"/>
      <c r="L42" s="1009"/>
      <c r="M42" s="1009"/>
      <c r="N42" s="1009"/>
      <c r="O42" s="1009"/>
    </row>
    <row r="43" spans="2:15" s="927" customFormat="1">
      <c r="B43" s="1009"/>
      <c r="C43" s="1009"/>
      <c r="D43" s="1009"/>
      <c r="E43" s="1009"/>
      <c r="F43" s="1009"/>
      <c r="G43" s="1009"/>
      <c r="H43" s="1009"/>
      <c r="I43" s="1009"/>
      <c r="J43" s="1009"/>
      <c r="K43" s="1009"/>
      <c r="L43" s="1009"/>
      <c r="M43" s="1009"/>
      <c r="N43" s="1009"/>
      <c r="O43" s="1009"/>
    </row>
    <row r="44" spans="2:15" s="927" customFormat="1">
      <c r="B44" s="1009"/>
      <c r="C44" s="1009"/>
      <c r="D44" s="1009"/>
      <c r="E44" s="1009"/>
      <c r="F44" s="1009"/>
      <c r="G44" s="1009"/>
      <c r="H44" s="1009"/>
      <c r="I44" s="1009"/>
      <c r="J44" s="1009"/>
      <c r="K44" s="1009"/>
      <c r="L44" s="1009"/>
      <c r="M44" s="1009"/>
      <c r="N44" s="1009"/>
      <c r="O44" s="1009"/>
    </row>
    <row r="45" spans="2:15" s="927" customFormat="1">
      <c r="B45" s="1009"/>
      <c r="C45" s="1009"/>
      <c r="D45" s="1009"/>
      <c r="E45" s="1009"/>
      <c r="F45" s="1009"/>
      <c r="G45" s="1009"/>
      <c r="H45" s="1009"/>
      <c r="I45" s="1009"/>
      <c r="J45" s="1009"/>
      <c r="K45" s="1009"/>
      <c r="L45" s="1009"/>
      <c r="M45" s="1009"/>
      <c r="N45" s="1009"/>
      <c r="O45" s="1009"/>
    </row>
    <row r="46" spans="2:15" s="927" customFormat="1">
      <c r="B46" s="1009"/>
      <c r="C46" s="1009"/>
      <c r="D46" s="1009"/>
      <c r="E46" s="1009"/>
      <c r="F46" s="1009"/>
      <c r="G46" s="1009"/>
      <c r="H46" s="1009"/>
      <c r="I46" s="1009"/>
      <c r="J46" s="1009"/>
      <c r="K46" s="1009"/>
      <c r="L46" s="1009"/>
      <c r="M46" s="1009"/>
      <c r="N46" s="1009"/>
      <c r="O46" s="1009"/>
    </row>
    <row r="47" spans="2:15" s="927" customFormat="1">
      <c r="B47" s="1009"/>
      <c r="C47" s="1009"/>
      <c r="D47" s="1009"/>
      <c r="E47" s="1009"/>
      <c r="F47" s="1009"/>
      <c r="G47" s="1009"/>
      <c r="H47" s="1009"/>
      <c r="I47" s="1009"/>
      <c r="J47" s="1009"/>
      <c r="K47" s="1009"/>
      <c r="L47" s="1009"/>
      <c r="M47" s="1009"/>
      <c r="N47" s="1009"/>
      <c r="O47" s="1009"/>
    </row>
    <row r="48" spans="2:15" s="927" customFormat="1">
      <c r="B48" s="1009"/>
      <c r="C48" s="1009"/>
      <c r="D48" s="1009"/>
      <c r="E48" s="1009"/>
      <c r="F48" s="1009"/>
      <c r="G48" s="1009"/>
      <c r="H48" s="1009"/>
      <c r="I48" s="1009"/>
      <c r="J48" s="1009"/>
      <c r="K48" s="1009"/>
      <c r="L48" s="1009"/>
      <c r="M48" s="1009"/>
      <c r="N48" s="1009"/>
      <c r="O48" s="1009"/>
    </row>
    <row r="49" spans="2:15" s="927" customFormat="1">
      <c r="B49" s="1009"/>
      <c r="C49" s="1009"/>
      <c r="D49" s="1009"/>
      <c r="E49" s="1009"/>
      <c r="F49" s="1009"/>
      <c r="G49" s="1009"/>
      <c r="H49" s="1009"/>
      <c r="I49" s="1009"/>
      <c r="J49" s="1009"/>
      <c r="K49" s="1009"/>
      <c r="L49" s="1009"/>
      <c r="M49" s="1009"/>
      <c r="N49" s="1009"/>
      <c r="O49" s="1009"/>
    </row>
    <row r="50" spans="2:15" s="927" customFormat="1">
      <c r="B50" s="1009"/>
      <c r="C50" s="1009"/>
      <c r="D50" s="1009"/>
      <c r="E50" s="1009"/>
      <c r="F50" s="1009"/>
      <c r="G50" s="1009"/>
      <c r="H50" s="1009"/>
      <c r="I50" s="1009"/>
      <c r="J50" s="1009"/>
      <c r="K50" s="1009"/>
      <c r="L50" s="1009"/>
      <c r="M50" s="1009"/>
      <c r="N50" s="1009"/>
      <c r="O50" s="1009"/>
    </row>
    <row r="51" spans="2:15" s="927" customFormat="1">
      <c r="B51" s="1009"/>
      <c r="C51" s="1009"/>
      <c r="D51" s="1009"/>
      <c r="E51" s="1009"/>
      <c r="F51" s="1009"/>
      <c r="G51" s="1009"/>
      <c r="H51" s="1009"/>
      <c r="I51" s="1009"/>
      <c r="J51" s="1009"/>
      <c r="K51" s="1009"/>
      <c r="L51" s="1009"/>
      <c r="M51" s="1009"/>
      <c r="N51" s="1009"/>
      <c r="O51" s="1009"/>
    </row>
    <row r="52" spans="2:15" s="927" customFormat="1">
      <c r="B52" s="1009"/>
      <c r="C52" s="1009"/>
      <c r="D52" s="1009"/>
      <c r="E52" s="1009"/>
      <c r="F52" s="1009"/>
      <c r="G52" s="1009"/>
      <c r="H52" s="1009"/>
      <c r="I52" s="1009"/>
      <c r="J52" s="1009"/>
      <c r="K52" s="1009"/>
      <c r="L52" s="1009"/>
      <c r="M52" s="1009"/>
      <c r="N52" s="1009"/>
      <c r="O52" s="1009"/>
    </row>
    <row r="53" spans="2:15" s="927" customFormat="1">
      <c r="B53" s="1009"/>
      <c r="C53" s="1009"/>
      <c r="D53" s="1009"/>
      <c r="E53" s="1009"/>
      <c r="F53" s="1009"/>
      <c r="G53" s="1009"/>
      <c r="H53" s="1009"/>
      <c r="I53" s="1009"/>
      <c r="J53" s="1009"/>
      <c r="K53" s="1009"/>
      <c r="L53" s="1009"/>
      <c r="M53" s="1009"/>
      <c r="N53" s="1009"/>
      <c r="O53" s="1009"/>
    </row>
    <row r="54" spans="2:15" s="927" customFormat="1">
      <c r="B54" s="1009"/>
      <c r="C54" s="1009"/>
      <c r="D54" s="1009"/>
      <c r="E54" s="1009"/>
      <c r="F54" s="1009"/>
      <c r="G54" s="1009"/>
      <c r="H54" s="1009"/>
      <c r="I54" s="1009"/>
      <c r="J54" s="1009"/>
      <c r="K54" s="1009"/>
      <c r="L54" s="1009"/>
      <c r="M54" s="1009"/>
      <c r="N54" s="1009"/>
      <c r="O54" s="1009"/>
    </row>
    <row r="55" spans="2:15" s="927" customFormat="1">
      <c r="B55" s="1009"/>
      <c r="C55" s="1009"/>
      <c r="D55" s="1009"/>
      <c r="E55" s="1009"/>
      <c r="F55" s="1009"/>
      <c r="G55" s="1009"/>
      <c r="H55" s="1009"/>
      <c r="I55" s="1009"/>
      <c r="J55" s="1009"/>
      <c r="K55" s="1009"/>
      <c r="L55" s="1009"/>
      <c r="M55" s="1009"/>
      <c r="N55" s="1009"/>
      <c r="O55" s="1009"/>
    </row>
    <row r="56" spans="2:15" s="927" customFormat="1">
      <c r="B56" s="1009"/>
      <c r="C56" s="1009"/>
      <c r="D56" s="1009"/>
      <c r="E56" s="1009"/>
      <c r="F56" s="1009"/>
      <c r="G56" s="1009"/>
      <c r="H56" s="1009"/>
      <c r="I56" s="1009"/>
      <c r="J56" s="1009"/>
      <c r="K56" s="1009"/>
      <c r="L56" s="1009"/>
      <c r="M56" s="1009"/>
      <c r="N56" s="1009"/>
      <c r="O56" s="1009"/>
    </row>
    <row r="57" spans="2:15" s="927" customFormat="1">
      <c r="B57" s="1009"/>
      <c r="C57" s="1009"/>
      <c r="D57" s="1009"/>
      <c r="E57" s="1009"/>
      <c r="F57" s="1009"/>
      <c r="G57" s="1009"/>
      <c r="H57" s="1009"/>
      <c r="I57" s="1009"/>
      <c r="J57" s="1009"/>
      <c r="K57" s="1009"/>
      <c r="L57" s="1009"/>
      <c r="M57" s="1009"/>
      <c r="N57" s="1009"/>
      <c r="O57" s="1009"/>
    </row>
    <row r="58" spans="2:15" s="927" customFormat="1">
      <c r="B58" s="1009"/>
      <c r="C58" s="1009"/>
      <c r="D58" s="1009"/>
      <c r="E58" s="1009"/>
      <c r="F58" s="1009"/>
      <c r="G58" s="1009"/>
      <c r="H58" s="1009"/>
      <c r="I58" s="1009"/>
      <c r="J58" s="1009"/>
      <c r="K58" s="1009"/>
      <c r="L58" s="1009"/>
      <c r="M58" s="1009"/>
      <c r="N58" s="1009"/>
      <c r="O58" s="1009"/>
    </row>
    <row r="59" spans="2:15" s="927" customFormat="1">
      <c r="B59" s="1009"/>
      <c r="C59" s="1009"/>
      <c r="D59" s="1009"/>
      <c r="E59" s="1009"/>
      <c r="F59" s="1009"/>
      <c r="G59" s="1009"/>
      <c r="H59" s="1009"/>
      <c r="I59" s="1009"/>
      <c r="J59" s="1009"/>
      <c r="K59" s="1009"/>
      <c r="L59" s="1009"/>
      <c r="M59" s="1009"/>
      <c r="N59" s="1009"/>
      <c r="O59" s="1009"/>
    </row>
    <row r="60" spans="2:15" s="927" customFormat="1">
      <c r="B60" s="1009"/>
      <c r="C60" s="1009"/>
      <c r="D60" s="1009"/>
      <c r="E60" s="1009"/>
      <c r="F60" s="1009"/>
      <c r="G60" s="1009"/>
      <c r="H60" s="1009"/>
      <c r="I60" s="1009"/>
      <c r="J60" s="1009"/>
      <c r="K60" s="1009"/>
      <c r="L60" s="1009"/>
      <c r="M60" s="1009"/>
      <c r="N60" s="1009"/>
      <c r="O60" s="1009"/>
    </row>
    <row r="61" spans="2:15" s="927" customFormat="1">
      <c r="B61" s="1009"/>
      <c r="C61" s="1009"/>
      <c r="D61" s="1009"/>
      <c r="E61" s="1009"/>
      <c r="F61" s="1009"/>
      <c r="G61" s="1009"/>
      <c r="H61" s="1009"/>
      <c r="I61" s="1009"/>
      <c r="J61" s="1009"/>
      <c r="K61" s="1009"/>
      <c r="L61" s="1009"/>
      <c r="M61" s="1009"/>
      <c r="N61" s="1009"/>
      <c r="O61" s="1009"/>
    </row>
    <row r="62" spans="2:15" s="927" customFormat="1">
      <c r="B62" s="1009"/>
      <c r="C62" s="1009"/>
      <c r="D62" s="1009"/>
      <c r="E62" s="1009"/>
      <c r="F62" s="1009"/>
      <c r="G62" s="1009"/>
      <c r="H62" s="1009"/>
      <c r="I62" s="1009"/>
      <c r="J62" s="1009"/>
      <c r="K62" s="1009"/>
      <c r="L62" s="1009"/>
      <c r="M62" s="1009"/>
      <c r="N62" s="1009"/>
      <c r="O62" s="1009"/>
    </row>
    <row r="63" spans="2:15" s="927" customFormat="1">
      <c r="B63" s="1009"/>
      <c r="C63" s="1009"/>
      <c r="D63" s="1009"/>
      <c r="E63" s="1009"/>
      <c r="F63" s="1009"/>
      <c r="G63" s="1009"/>
      <c r="H63" s="1009"/>
      <c r="I63" s="1009"/>
      <c r="J63" s="1009"/>
      <c r="K63" s="1009"/>
      <c r="L63" s="1009"/>
      <c r="M63" s="1009"/>
      <c r="N63" s="1009"/>
      <c r="O63" s="1009"/>
    </row>
    <row r="64" spans="2:15" s="927" customFormat="1">
      <c r="B64" s="1009"/>
      <c r="C64" s="1009"/>
      <c r="D64" s="1009"/>
      <c r="E64" s="1009"/>
      <c r="F64" s="1009"/>
      <c r="G64" s="1009"/>
      <c r="H64" s="1009"/>
      <c r="I64" s="1009"/>
      <c r="J64" s="1009"/>
      <c r="K64" s="1009"/>
      <c r="L64" s="1009"/>
      <c r="M64" s="1009"/>
      <c r="N64" s="1009"/>
      <c r="O64" s="1009"/>
    </row>
    <row r="65" spans="2:15" s="927" customFormat="1">
      <c r="B65" s="1009"/>
      <c r="C65" s="1009"/>
      <c r="D65" s="1009"/>
      <c r="E65" s="1009"/>
      <c r="F65" s="1009"/>
      <c r="G65" s="1009"/>
      <c r="H65" s="1009"/>
      <c r="I65" s="1009"/>
      <c r="J65" s="1009"/>
      <c r="K65" s="1009"/>
      <c r="L65" s="1009"/>
      <c r="M65" s="1009"/>
      <c r="N65" s="1009"/>
      <c r="O65" s="1009"/>
    </row>
    <row r="66" spans="2:15" s="927" customFormat="1">
      <c r="B66" s="1009"/>
      <c r="C66" s="1009"/>
      <c r="D66" s="1009"/>
      <c r="E66" s="1009"/>
      <c r="F66" s="1009"/>
      <c r="G66" s="1009"/>
      <c r="H66" s="1009"/>
      <c r="I66" s="1009"/>
      <c r="J66" s="1009"/>
      <c r="K66" s="1009"/>
      <c r="L66" s="1009"/>
      <c r="M66" s="1009"/>
      <c r="N66" s="1009"/>
      <c r="O66" s="1009"/>
    </row>
    <row r="67" spans="2:15" s="927" customFormat="1">
      <c r="B67" s="1009"/>
      <c r="C67" s="1009"/>
      <c r="D67" s="1009"/>
      <c r="E67" s="1009"/>
      <c r="F67" s="1009"/>
      <c r="G67" s="1009"/>
      <c r="H67" s="1009"/>
      <c r="I67" s="1009"/>
      <c r="J67" s="1009"/>
      <c r="K67" s="1009"/>
      <c r="L67" s="1009"/>
      <c r="M67" s="1009"/>
      <c r="N67" s="1009"/>
      <c r="O67" s="1009"/>
    </row>
    <row r="68" spans="2:15" s="927" customFormat="1">
      <c r="B68" s="1009"/>
      <c r="C68" s="1009"/>
      <c r="D68" s="1009"/>
      <c r="E68" s="1009"/>
      <c r="F68" s="1009"/>
      <c r="G68" s="1009"/>
      <c r="H68" s="1009"/>
      <c r="I68" s="1009"/>
      <c r="J68" s="1009"/>
      <c r="K68" s="1009"/>
      <c r="L68" s="1009"/>
      <c r="M68" s="1009"/>
      <c r="N68" s="1009"/>
      <c r="O68" s="1009"/>
    </row>
    <row r="69" spans="2:15" s="927" customFormat="1">
      <c r="B69" s="1009"/>
      <c r="C69" s="1009"/>
      <c r="D69" s="1009"/>
      <c r="E69" s="1009"/>
      <c r="F69" s="1009"/>
      <c r="G69" s="1009"/>
      <c r="H69" s="1009"/>
      <c r="I69" s="1009"/>
      <c r="J69" s="1009"/>
      <c r="K69" s="1009"/>
      <c r="L69" s="1009"/>
      <c r="M69" s="1009"/>
      <c r="N69" s="1009"/>
      <c r="O69" s="1009"/>
    </row>
    <row r="70" spans="2:15" s="927" customFormat="1">
      <c r="B70" s="1009"/>
      <c r="C70" s="1009"/>
      <c r="D70" s="1009"/>
      <c r="E70" s="1009"/>
      <c r="F70" s="1009"/>
      <c r="G70" s="1009"/>
      <c r="H70" s="1009"/>
      <c r="I70" s="1009"/>
      <c r="J70" s="1009"/>
      <c r="K70" s="1009"/>
      <c r="L70" s="1009"/>
      <c r="M70" s="1009"/>
      <c r="N70" s="1009"/>
      <c r="O70" s="1009"/>
    </row>
    <row r="71" spans="2:15" s="927" customFormat="1">
      <c r="B71" s="1009"/>
      <c r="C71" s="1009"/>
      <c r="D71" s="1009"/>
      <c r="E71" s="1009"/>
      <c r="F71" s="1009"/>
      <c r="G71" s="1009"/>
      <c r="H71" s="1009"/>
      <c r="I71" s="1009"/>
      <c r="J71" s="1009"/>
      <c r="K71" s="1009"/>
      <c r="L71" s="1009"/>
      <c r="M71" s="1009"/>
      <c r="N71" s="1009"/>
      <c r="O71" s="1009"/>
    </row>
    <row r="72" spans="2:15" s="927" customFormat="1">
      <c r="B72" s="1009"/>
      <c r="C72" s="1009"/>
      <c r="D72" s="1009"/>
      <c r="E72" s="1009"/>
      <c r="F72" s="1009"/>
      <c r="G72" s="1009"/>
      <c r="H72" s="1009"/>
      <c r="I72" s="1009"/>
      <c r="J72" s="1009"/>
      <c r="K72" s="1009"/>
      <c r="L72" s="1009"/>
      <c r="M72" s="1009"/>
      <c r="N72" s="1009"/>
      <c r="O72" s="1009"/>
    </row>
    <row r="73" spans="2:15" s="927" customFormat="1">
      <c r="B73" s="1009"/>
      <c r="C73" s="1009"/>
      <c r="D73" s="1009"/>
      <c r="E73" s="1009"/>
      <c r="F73" s="1009"/>
      <c r="G73" s="1009"/>
      <c r="H73" s="1009"/>
      <c r="I73" s="1009"/>
      <c r="J73" s="1009"/>
      <c r="K73" s="1009"/>
      <c r="L73" s="1009"/>
      <c r="M73" s="1009"/>
      <c r="N73" s="1009"/>
      <c r="O73" s="1009"/>
    </row>
    <row r="74" spans="2:15" s="927" customFormat="1">
      <c r="B74" s="1009"/>
      <c r="C74" s="1009"/>
      <c r="D74" s="1009"/>
      <c r="E74" s="1009"/>
      <c r="F74" s="1009"/>
      <c r="G74" s="1009"/>
      <c r="H74" s="1009"/>
      <c r="I74" s="1009"/>
      <c r="J74" s="1009"/>
      <c r="K74" s="1009"/>
      <c r="L74" s="1009"/>
      <c r="M74" s="1009"/>
      <c r="N74" s="1009"/>
      <c r="O74" s="1009"/>
    </row>
    <row r="75" spans="2:15" s="927" customFormat="1">
      <c r="B75" s="1009"/>
      <c r="C75" s="1009"/>
      <c r="D75" s="1009"/>
      <c r="E75" s="1009"/>
      <c r="F75" s="1009"/>
      <c r="G75" s="1009"/>
      <c r="H75" s="1009"/>
      <c r="I75" s="1009"/>
      <c r="J75" s="1009"/>
      <c r="K75" s="1009"/>
      <c r="L75" s="1009"/>
      <c r="M75" s="1009"/>
      <c r="N75" s="1009"/>
      <c r="O75" s="1009"/>
    </row>
    <row r="76" spans="2:15" s="927" customFormat="1">
      <c r="B76" s="1009"/>
      <c r="C76" s="1009"/>
      <c r="D76" s="1009"/>
      <c r="E76" s="1009"/>
      <c r="F76" s="1009"/>
      <c r="G76" s="1009"/>
      <c r="H76" s="1009"/>
      <c r="I76" s="1009"/>
      <c r="J76" s="1009"/>
      <c r="K76" s="1009"/>
      <c r="L76" s="1009"/>
      <c r="M76" s="1009"/>
      <c r="N76" s="1009"/>
      <c r="O76" s="1009"/>
    </row>
    <row r="77" spans="2:15" s="927" customFormat="1">
      <c r="B77" s="1009"/>
      <c r="C77" s="1009"/>
      <c r="D77" s="1009"/>
      <c r="E77" s="1009"/>
      <c r="F77" s="1009"/>
      <c r="G77" s="1009"/>
      <c r="H77" s="1009"/>
      <c r="I77" s="1009"/>
      <c r="J77" s="1009"/>
      <c r="K77" s="1009"/>
      <c r="L77" s="1009"/>
      <c r="M77" s="1009"/>
      <c r="N77" s="1009"/>
      <c r="O77" s="1009"/>
    </row>
    <row r="78" spans="2:15" s="927" customFormat="1">
      <c r="B78" s="1009"/>
      <c r="C78" s="1009"/>
      <c r="D78" s="1009"/>
      <c r="E78" s="1009"/>
      <c r="F78" s="1009"/>
      <c r="G78" s="1009"/>
      <c r="H78" s="1009"/>
      <c r="I78" s="1009"/>
      <c r="J78" s="1009"/>
      <c r="K78" s="1009"/>
      <c r="L78" s="1009"/>
      <c r="M78" s="1009"/>
      <c r="N78" s="1009"/>
      <c r="O78" s="1009"/>
    </row>
    <row r="79" spans="2:15" s="927" customFormat="1">
      <c r="B79" s="1009"/>
      <c r="C79" s="1009"/>
      <c r="D79" s="1009"/>
      <c r="E79" s="1009"/>
      <c r="F79" s="1009"/>
      <c r="G79" s="1009"/>
      <c r="H79" s="1009"/>
      <c r="I79" s="1009"/>
      <c r="J79" s="1009"/>
      <c r="K79" s="1009"/>
      <c r="L79" s="1009"/>
      <c r="M79" s="1009"/>
      <c r="N79" s="1009"/>
      <c r="O79" s="1009"/>
    </row>
    <row r="80" spans="2:15" s="927" customFormat="1">
      <c r="B80" s="1009"/>
      <c r="C80" s="1009"/>
      <c r="D80" s="1009"/>
      <c r="E80" s="1009"/>
      <c r="F80" s="1009"/>
      <c r="G80" s="1009"/>
      <c r="H80" s="1009"/>
      <c r="I80" s="1009"/>
      <c r="J80" s="1009"/>
      <c r="K80" s="1009"/>
      <c r="L80" s="1009"/>
      <c r="M80" s="1009"/>
      <c r="N80" s="1009"/>
      <c r="O80" s="1009"/>
    </row>
    <row r="81" spans="2:15" s="927" customFormat="1">
      <c r="B81" s="1009"/>
      <c r="C81" s="1009"/>
      <c r="D81" s="1009"/>
      <c r="E81" s="1009"/>
      <c r="F81" s="1009"/>
      <c r="G81" s="1009"/>
      <c r="H81" s="1009"/>
      <c r="I81" s="1009"/>
      <c r="J81" s="1009"/>
      <c r="K81" s="1009"/>
      <c r="L81" s="1009"/>
      <c r="M81" s="1009"/>
      <c r="N81" s="1009"/>
      <c r="O81" s="1009"/>
    </row>
    <row r="82" spans="2:15" s="927" customFormat="1">
      <c r="B82" s="1009"/>
      <c r="C82" s="1009"/>
      <c r="D82" s="1009"/>
      <c r="E82" s="1009"/>
      <c r="F82" s="1009"/>
      <c r="G82" s="1009"/>
      <c r="H82" s="1009"/>
      <c r="I82" s="1009"/>
      <c r="J82" s="1009"/>
      <c r="K82" s="1009"/>
      <c r="L82" s="1009"/>
      <c r="M82" s="1009"/>
      <c r="N82" s="1009"/>
      <c r="O82" s="1009"/>
    </row>
    <row r="83" spans="2:15" s="927" customFormat="1">
      <c r="B83" s="1009"/>
      <c r="C83" s="1009"/>
      <c r="D83" s="1009"/>
      <c r="E83" s="1009"/>
      <c r="F83" s="1009"/>
      <c r="G83" s="1009"/>
      <c r="H83" s="1009"/>
      <c r="I83" s="1009"/>
      <c r="J83" s="1009"/>
      <c r="K83" s="1009"/>
      <c r="L83" s="1009"/>
      <c r="M83" s="1009"/>
      <c r="N83" s="1009"/>
      <c r="O83" s="1009"/>
    </row>
    <row r="84" spans="2:15" s="927" customFormat="1">
      <c r="B84" s="1009"/>
      <c r="C84" s="1009"/>
      <c r="D84" s="1009"/>
      <c r="E84" s="1009"/>
      <c r="F84" s="1009"/>
      <c r="G84" s="1009"/>
      <c r="H84" s="1009"/>
      <c r="I84" s="1009"/>
      <c r="J84" s="1009"/>
      <c r="K84" s="1009"/>
      <c r="L84" s="1009"/>
      <c r="M84" s="1009"/>
      <c r="N84" s="1009"/>
      <c r="O84" s="1009"/>
    </row>
    <row r="85" spans="2:15" s="927" customFormat="1">
      <c r="B85" s="1009"/>
      <c r="C85" s="1009"/>
      <c r="D85" s="1009"/>
      <c r="E85" s="1009"/>
      <c r="F85" s="1009"/>
      <c r="G85" s="1009"/>
      <c r="H85" s="1009"/>
      <c r="I85" s="1009"/>
      <c r="J85" s="1009"/>
      <c r="K85" s="1009"/>
      <c r="L85" s="1009"/>
      <c r="M85" s="1009"/>
      <c r="N85" s="1009"/>
      <c r="O85" s="1009"/>
    </row>
    <row r="86" spans="2:15" s="927" customFormat="1">
      <c r="B86" s="1009"/>
      <c r="C86" s="1009"/>
      <c r="D86" s="1009"/>
      <c r="E86" s="1009"/>
      <c r="F86" s="1009"/>
      <c r="G86" s="1009"/>
      <c r="H86" s="1009"/>
      <c r="I86" s="1009"/>
      <c r="J86" s="1009"/>
      <c r="K86" s="1009"/>
      <c r="L86" s="1009"/>
      <c r="M86" s="1009"/>
      <c r="N86" s="1009"/>
      <c r="O86" s="1009"/>
    </row>
    <row r="87" spans="2:15" s="927" customFormat="1">
      <c r="B87" s="1009"/>
      <c r="C87" s="1009"/>
      <c r="D87" s="1009"/>
      <c r="E87" s="1009"/>
      <c r="F87" s="1009"/>
      <c r="G87" s="1009"/>
      <c r="H87" s="1009"/>
      <c r="I87" s="1009"/>
      <c r="J87" s="1009"/>
      <c r="K87" s="1009"/>
      <c r="L87" s="1009"/>
      <c r="M87" s="1009"/>
      <c r="N87" s="1009"/>
      <c r="O87" s="1009"/>
    </row>
    <row r="88" spans="2:15" s="927" customFormat="1">
      <c r="B88" s="1009"/>
      <c r="C88" s="1009"/>
      <c r="D88" s="1009"/>
      <c r="E88" s="1009"/>
      <c r="F88" s="1009"/>
      <c r="G88" s="1009"/>
      <c r="H88" s="1009"/>
      <c r="I88" s="1009"/>
      <c r="J88" s="1009"/>
      <c r="K88" s="1009"/>
      <c r="L88" s="1009"/>
      <c r="M88" s="1009"/>
      <c r="N88" s="1009"/>
      <c r="O88" s="1009"/>
    </row>
    <row r="89" spans="2:15" s="927" customFormat="1">
      <c r="B89" s="1009"/>
      <c r="C89" s="1009"/>
      <c r="D89" s="1009"/>
      <c r="E89" s="1009"/>
      <c r="F89" s="1009"/>
      <c r="G89" s="1009"/>
      <c r="H89" s="1009"/>
      <c r="I89" s="1009"/>
      <c r="J89" s="1009"/>
      <c r="K89" s="1009"/>
      <c r="L89" s="1009"/>
      <c r="M89" s="1009"/>
      <c r="N89" s="1009"/>
      <c r="O89" s="1009"/>
    </row>
    <row r="90" spans="2:15" s="927" customFormat="1">
      <c r="B90" s="1009"/>
      <c r="C90" s="1009"/>
      <c r="D90" s="1009"/>
      <c r="E90" s="1009"/>
      <c r="F90" s="1009"/>
      <c r="G90" s="1009"/>
      <c r="H90" s="1009"/>
      <c r="I90" s="1009"/>
      <c r="J90" s="1009"/>
      <c r="K90" s="1009"/>
      <c r="L90" s="1009"/>
      <c r="M90" s="1009"/>
      <c r="N90" s="1009"/>
      <c r="O90" s="1009"/>
    </row>
    <row r="91" spans="2:15" s="927" customFormat="1">
      <c r="B91" s="1009"/>
      <c r="C91" s="1009"/>
      <c r="D91" s="1009"/>
      <c r="E91" s="1009"/>
      <c r="F91" s="1009"/>
      <c r="G91" s="1009"/>
      <c r="H91" s="1009"/>
      <c r="I91" s="1009"/>
      <c r="J91" s="1009"/>
      <c r="K91" s="1009"/>
      <c r="L91" s="1009"/>
      <c r="M91" s="1009"/>
      <c r="N91" s="1009"/>
      <c r="O91" s="1009"/>
    </row>
    <row r="92" spans="2:15" s="927" customFormat="1">
      <c r="B92" s="1009"/>
      <c r="C92" s="1009"/>
      <c r="D92" s="1009"/>
      <c r="E92" s="1009"/>
      <c r="F92" s="1009"/>
      <c r="G92" s="1009"/>
      <c r="H92" s="1009"/>
      <c r="I92" s="1009"/>
      <c r="J92" s="1009"/>
      <c r="K92" s="1009"/>
      <c r="L92" s="1009"/>
      <c r="M92" s="1009"/>
      <c r="N92" s="1009"/>
      <c r="O92" s="1009"/>
    </row>
    <row r="93" spans="2:15" s="927" customFormat="1">
      <c r="B93" s="1009"/>
      <c r="C93" s="1009"/>
      <c r="D93" s="1009"/>
      <c r="E93" s="1009"/>
      <c r="F93" s="1009"/>
      <c r="G93" s="1009"/>
      <c r="H93" s="1009"/>
      <c r="I93" s="1009"/>
      <c r="J93" s="1009"/>
      <c r="K93" s="1009"/>
      <c r="L93" s="1009"/>
      <c r="M93" s="1009"/>
      <c r="N93" s="1009"/>
      <c r="O93" s="1009"/>
    </row>
    <row r="94" spans="2:15" s="927" customFormat="1">
      <c r="B94" s="1009"/>
      <c r="C94" s="1009"/>
      <c r="D94" s="1009"/>
      <c r="E94" s="1009"/>
      <c r="F94" s="1009"/>
      <c r="G94" s="1009"/>
      <c r="H94" s="1009"/>
      <c r="I94" s="1009"/>
      <c r="J94" s="1009"/>
      <c r="K94" s="1009"/>
      <c r="L94" s="1009"/>
      <c r="M94" s="1009"/>
      <c r="N94" s="1009"/>
      <c r="O94" s="1009"/>
    </row>
    <row r="95" spans="2:15" s="927" customFormat="1">
      <c r="B95" s="1009"/>
      <c r="C95" s="1009"/>
      <c r="D95" s="1009"/>
      <c r="E95" s="1009"/>
      <c r="F95" s="1009"/>
      <c r="G95" s="1009"/>
      <c r="H95" s="1009"/>
      <c r="I95" s="1009"/>
      <c r="J95" s="1009"/>
      <c r="K95" s="1009"/>
      <c r="L95" s="1009"/>
      <c r="M95" s="1009"/>
      <c r="N95" s="1009"/>
      <c r="O95" s="1009"/>
    </row>
    <row r="96" spans="2:15" s="927" customFormat="1">
      <c r="B96" s="1009"/>
      <c r="C96" s="1009"/>
      <c r="D96" s="1009"/>
      <c r="E96" s="1009"/>
      <c r="F96" s="1009"/>
      <c r="G96" s="1009"/>
      <c r="H96" s="1009"/>
      <c r="I96" s="1009"/>
      <c r="J96" s="1009"/>
      <c r="K96" s="1009"/>
      <c r="L96" s="1009"/>
      <c r="M96" s="1009"/>
      <c r="N96" s="1009"/>
      <c r="O96" s="1009"/>
    </row>
    <row r="97" spans="2:15" s="927" customFormat="1">
      <c r="B97" s="1009"/>
      <c r="C97" s="1009"/>
      <c r="D97" s="1009"/>
      <c r="E97" s="1009"/>
      <c r="F97" s="1009"/>
      <c r="G97" s="1009"/>
      <c r="H97" s="1009"/>
      <c r="I97" s="1009"/>
      <c r="J97" s="1009"/>
      <c r="K97" s="1009"/>
      <c r="L97" s="1009"/>
      <c r="M97" s="1009"/>
      <c r="N97" s="1009"/>
      <c r="O97" s="1009"/>
    </row>
    <row r="98" spans="2:15" s="927" customFormat="1">
      <c r="B98" s="1009"/>
      <c r="C98" s="1009"/>
      <c r="D98" s="1009"/>
      <c r="E98" s="1009"/>
      <c r="F98" s="1009"/>
      <c r="G98" s="1009"/>
      <c r="H98" s="1009"/>
      <c r="I98" s="1009"/>
      <c r="J98" s="1009"/>
      <c r="K98" s="1009"/>
      <c r="L98" s="1009"/>
      <c r="M98" s="1009"/>
      <c r="N98" s="1009"/>
      <c r="O98" s="1009"/>
    </row>
    <row r="99" spans="2:15" s="927" customFormat="1">
      <c r="B99" s="1009"/>
      <c r="C99" s="1009"/>
      <c r="D99" s="1009"/>
      <c r="E99" s="1009"/>
      <c r="F99" s="1009"/>
      <c r="G99" s="1009"/>
      <c r="H99" s="1009"/>
      <c r="I99" s="1009"/>
      <c r="J99" s="1009"/>
      <c r="K99" s="1009"/>
      <c r="L99" s="1009"/>
      <c r="M99" s="1009"/>
      <c r="N99" s="1009"/>
      <c r="O99" s="1009"/>
    </row>
    <row r="100" spans="2:15" s="927" customFormat="1">
      <c r="B100" s="1009"/>
      <c r="C100" s="1009"/>
      <c r="D100" s="1009"/>
      <c r="E100" s="1009"/>
      <c r="F100" s="1009"/>
      <c r="G100" s="1009"/>
      <c r="H100" s="1009"/>
      <c r="I100" s="1009"/>
      <c r="J100" s="1009"/>
      <c r="K100" s="1009"/>
      <c r="L100" s="1009"/>
      <c r="M100" s="1009"/>
      <c r="N100" s="1009"/>
      <c r="O100" s="1009"/>
    </row>
    <row r="101" spans="2:15" s="927" customFormat="1">
      <c r="B101" s="1009"/>
      <c r="C101" s="1009"/>
      <c r="D101" s="1009"/>
      <c r="E101" s="1009"/>
      <c r="F101" s="1009"/>
      <c r="G101" s="1009"/>
      <c r="H101" s="1009"/>
      <c r="I101" s="1009"/>
      <c r="J101" s="1009"/>
      <c r="K101" s="1009"/>
      <c r="L101" s="1009"/>
      <c r="M101" s="1009"/>
      <c r="N101" s="1009"/>
      <c r="O101" s="1009"/>
    </row>
    <row r="102" spans="2:15" s="927" customFormat="1">
      <c r="B102" s="1009"/>
      <c r="C102" s="1009"/>
      <c r="D102" s="1009"/>
      <c r="E102" s="1009"/>
      <c r="F102" s="1009"/>
      <c r="G102" s="1009"/>
      <c r="H102" s="1009"/>
      <c r="I102" s="1009"/>
      <c r="J102" s="1009"/>
      <c r="K102" s="1009"/>
      <c r="L102" s="1009"/>
      <c r="M102" s="1009"/>
      <c r="N102" s="1009"/>
      <c r="O102" s="1009"/>
    </row>
    <row r="103" spans="2:15" s="927" customFormat="1">
      <c r="B103" s="1009"/>
      <c r="C103" s="1009"/>
      <c r="D103" s="1009"/>
      <c r="E103" s="1009"/>
      <c r="F103" s="1009"/>
      <c r="G103" s="1009"/>
      <c r="H103" s="1009"/>
      <c r="I103" s="1009"/>
      <c r="J103" s="1009"/>
      <c r="K103" s="1009"/>
      <c r="L103" s="1009"/>
      <c r="M103" s="1009"/>
      <c r="N103" s="1009"/>
      <c r="O103" s="1009"/>
    </row>
    <row r="104" spans="2:15" s="927" customFormat="1">
      <c r="B104" s="1009"/>
      <c r="C104" s="1009"/>
      <c r="D104" s="1009"/>
      <c r="E104" s="1009"/>
      <c r="F104" s="1009"/>
      <c r="G104" s="1009"/>
      <c r="H104" s="1009"/>
      <c r="I104" s="1009"/>
      <c r="J104" s="1009"/>
      <c r="K104" s="1009"/>
      <c r="L104" s="1009"/>
      <c r="M104" s="1009"/>
      <c r="N104" s="1009"/>
      <c r="O104" s="1009"/>
    </row>
    <row r="105" spans="2:15" s="927" customFormat="1">
      <c r="B105" s="1009"/>
      <c r="C105" s="1009"/>
      <c r="D105" s="1009"/>
      <c r="E105" s="1009"/>
      <c r="F105" s="1009"/>
      <c r="G105" s="1009"/>
      <c r="H105" s="1009"/>
      <c r="I105" s="1009"/>
      <c r="J105" s="1009"/>
      <c r="K105" s="1009"/>
      <c r="L105" s="1009"/>
      <c r="M105" s="1009"/>
      <c r="N105" s="1009"/>
      <c r="O105" s="1009"/>
    </row>
    <row r="106" spans="2:15" s="927" customFormat="1">
      <c r="B106" s="1009"/>
      <c r="C106" s="1009"/>
      <c r="D106" s="1009"/>
      <c r="E106" s="1009"/>
      <c r="F106" s="1009"/>
      <c r="G106" s="1009"/>
      <c r="H106" s="1009"/>
      <c r="I106" s="1009"/>
      <c r="J106" s="1009"/>
      <c r="K106" s="1009"/>
      <c r="L106" s="1009"/>
      <c r="M106" s="1009"/>
      <c r="N106" s="1009"/>
      <c r="O106" s="1009"/>
    </row>
    <row r="107" spans="2:15" s="927" customFormat="1">
      <c r="B107" s="1009"/>
      <c r="C107" s="1009"/>
      <c r="D107" s="1009"/>
      <c r="E107" s="1009"/>
      <c r="F107" s="1009"/>
      <c r="G107" s="1009"/>
      <c r="H107" s="1009"/>
      <c r="I107" s="1009"/>
      <c r="J107" s="1009"/>
      <c r="K107" s="1009"/>
      <c r="L107" s="1009"/>
      <c r="M107" s="1009"/>
      <c r="N107" s="1009"/>
      <c r="O107" s="1009"/>
    </row>
    <row r="108" spans="2:15" s="927" customFormat="1">
      <c r="B108" s="1009"/>
      <c r="C108" s="1009"/>
      <c r="D108" s="1009"/>
      <c r="E108" s="1009"/>
      <c r="F108" s="1009"/>
      <c r="G108" s="1009"/>
      <c r="H108" s="1009"/>
      <c r="I108" s="1009"/>
      <c r="J108" s="1009"/>
      <c r="K108" s="1009"/>
      <c r="L108" s="1009"/>
      <c r="M108" s="1009"/>
      <c r="N108" s="1009"/>
      <c r="O108" s="1009"/>
    </row>
    <row r="109" spans="2:15" s="927" customFormat="1">
      <c r="B109" s="1009"/>
      <c r="C109" s="1009"/>
      <c r="D109" s="1009"/>
      <c r="E109" s="1009"/>
      <c r="F109" s="1009"/>
      <c r="G109" s="1009"/>
      <c r="H109" s="1009"/>
      <c r="I109" s="1009"/>
      <c r="J109" s="1009"/>
      <c r="K109" s="1009"/>
      <c r="L109" s="1009"/>
      <c r="M109" s="1009"/>
      <c r="N109" s="1009"/>
      <c r="O109" s="1009"/>
    </row>
    <row r="110" spans="2:15" s="927" customFormat="1">
      <c r="B110" s="1009"/>
      <c r="C110" s="1009"/>
      <c r="D110" s="1009"/>
      <c r="E110" s="1009"/>
      <c r="F110" s="1009"/>
      <c r="G110" s="1009"/>
      <c r="H110" s="1009"/>
      <c r="I110" s="1009"/>
      <c r="J110" s="1009"/>
      <c r="K110" s="1009"/>
      <c r="L110" s="1009"/>
      <c r="M110" s="1009"/>
      <c r="N110" s="1009"/>
      <c r="O110" s="1009"/>
    </row>
    <row r="111" spans="2:15" s="927" customFormat="1">
      <c r="B111" s="1009"/>
      <c r="C111" s="1009"/>
      <c r="D111" s="1009"/>
      <c r="E111" s="1009"/>
      <c r="F111" s="1009"/>
      <c r="G111" s="1009"/>
      <c r="H111" s="1009"/>
      <c r="I111" s="1009"/>
      <c r="J111" s="1009"/>
      <c r="K111" s="1009"/>
      <c r="L111" s="1009"/>
      <c r="M111" s="1009"/>
      <c r="N111" s="1009"/>
      <c r="O111" s="1009"/>
    </row>
    <row r="112" spans="2:15" s="927" customFormat="1">
      <c r="B112" s="1009"/>
      <c r="C112" s="1009"/>
      <c r="D112" s="1009"/>
      <c r="E112" s="1009"/>
      <c r="F112" s="1009"/>
      <c r="G112" s="1009"/>
      <c r="H112" s="1009"/>
      <c r="I112" s="1009"/>
      <c r="J112" s="1009"/>
      <c r="K112" s="1009"/>
      <c r="L112" s="1009"/>
      <c r="M112" s="1009"/>
      <c r="N112" s="1009"/>
      <c r="O112" s="1009"/>
    </row>
    <row r="113" spans="2:15" s="927" customFormat="1">
      <c r="B113" s="1009"/>
      <c r="C113" s="1009"/>
      <c r="D113" s="1009"/>
      <c r="E113" s="1009"/>
      <c r="F113" s="1009"/>
      <c r="G113" s="1009"/>
      <c r="H113" s="1009"/>
      <c r="I113" s="1009"/>
      <c r="J113" s="1009"/>
      <c r="K113" s="1009"/>
      <c r="L113" s="1009"/>
      <c r="M113" s="1009"/>
      <c r="N113" s="1009"/>
      <c r="O113" s="1009"/>
    </row>
    <row r="114" spans="2:15" s="927" customFormat="1">
      <c r="B114" s="1009"/>
      <c r="C114" s="1009"/>
      <c r="D114" s="1009"/>
      <c r="E114" s="1009"/>
      <c r="F114" s="1009"/>
      <c r="G114" s="1009"/>
      <c r="H114" s="1009"/>
      <c r="I114" s="1009"/>
      <c r="J114" s="1009"/>
      <c r="K114" s="1009"/>
      <c r="L114" s="1009"/>
      <c r="M114" s="1009"/>
      <c r="N114" s="1009"/>
      <c r="O114" s="1009"/>
    </row>
    <row r="115" spans="2:15" s="927" customFormat="1">
      <c r="B115" s="1009"/>
      <c r="C115" s="1009"/>
      <c r="D115" s="1009"/>
      <c r="E115" s="1009"/>
      <c r="F115" s="1009"/>
      <c r="G115" s="1009"/>
      <c r="H115" s="1009"/>
      <c r="I115" s="1009"/>
      <c r="J115" s="1009"/>
      <c r="K115" s="1009"/>
      <c r="L115" s="1009"/>
      <c r="M115" s="1009"/>
      <c r="N115" s="1009"/>
      <c r="O115" s="1009"/>
    </row>
    <row r="116" spans="2:15" s="927" customFormat="1">
      <c r="B116" s="1009"/>
      <c r="C116" s="1009"/>
      <c r="D116" s="1009"/>
      <c r="E116" s="1009"/>
      <c r="F116" s="1009"/>
      <c r="G116" s="1009"/>
      <c r="H116" s="1009"/>
      <c r="I116" s="1009"/>
      <c r="J116" s="1009"/>
      <c r="K116" s="1009"/>
      <c r="L116" s="1009"/>
      <c r="M116" s="1009"/>
      <c r="N116" s="1009"/>
      <c r="O116" s="1009"/>
    </row>
    <row r="117" spans="2:15" s="927" customFormat="1">
      <c r="B117" s="1009"/>
      <c r="C117" s="1009"/>
      <c r="D117" s="1009"/>
      <c r="E117" s="1009"/>
      <c r="F117" s="1009"/>
      <c r="G117" s="1009"/>
      <c r="H117" s="1009"/>
      <c r="I117" s="1009"/>
      <c r="J117" s="1009"/>
      <c r="K117" s="1009"/>
      <c r="L117" s="1009"/>
      <c r="M117" s="1009"/>
      <c r="N117" s="1009"/>
      <c r="O117" s="1009"/>
    </row>
    <row r="118" spans="2:15" s="927" customFormat="1">
      <c r="B118" s="1009"/>
      <c r="C118" s="1009"/>
      <c r="D118" s="1009"/>
      <c r="E118" s="1009"/>
      <c r="F118" s="1009"/>
      <c r="G118" s="1009"/>
      <c r="H118" s="1009"/>
      <c r="I118" s="1009"/>
      <c r="J118" s="1009"/>
      <c r="K118" s="1009"/>
      <c r="L118" s="1009"/>
      <c r="M118" s="1009"/>
      <c r="N118" s="1009"/>
      <c r="O118" s="1009"/>
    </row>
    <row r="119" spans="2:15" s="927" customFormat="1">
      <c r="B119" s="1009"/>
      <c r="C119" s="1009"/>
      <c r="D119" s="1009"/>
      <c r="E119" s="1009"/>
      <c r="F119" s="1009"/>
      <c r="G119" s="1009"/>
      <c r="H119" s="1009"/>
      <c r="I119" s="1009"/>
      <c r="J119" s="1009"/>
      <c r="K119" s="1009"/>
      <c r="L119" s="1009"/>
      <c r="M119" s="1009"/>
      <c r="N119" s="1009"/>
      <c r="O119" s="1009"/>
    </row>
    <row r="120" spans="2:15" s="927" customFormat="1">
      <c r="B120" s="1009"/>
      <c r="C120" s="1009"/>
      <c r="D120" s="1009"/>
      <c r="E120" s="1009"/>
      <c r="F120" s="1009"/>
      <c r="G120" s="1009"/>
      <c r="H120" s="1009"/>
      <c r="I120" s="1009"/>
      <c r="J120" s="1009"/>
      <c r="K120" s="1009"/>
      <c r="L120" s="1009"/>
      <c r="M120" s="1009"/>
      <c r="N120" s="1009"/>
      <c r="O120" s="1009"/>
    </row>
    <row r="121" spans="2:15" s="927" customFormat="1">
      <c r="B121" s="1009"/>
      <c r="C121" s="1009"/>
      <c r="D121" s="1009"/>
      <c r="E121" s="1009"/>
      <c r="F121" s="1009"/>
      <c r="G121" s="1009"/>
      <c r="H121" s="1009"/>
      <c r="I121" s="1009"/>
      <c r="J121" s="1009"/>
      <c r="K121" s="1009"/>
      <c r="L121" s="1009"/>
      <c r="M121" s="1009"/>
      <c r="N121" s="1009"/>
      <c r="O121" s="1009"/>
    </row>
    <row r="122" spans="2:15" s="927" customFormat="1">
      <c r="B122" s="1009"/>
      <c r="C122" s="1009"/>
      <c r="D122" s="1009"/>
      <c r="E122" s="1009"/>
      <c r="F122" s="1009"/>
      <c r="G122" s="1009"/>
      <c r="H122" s="1009"/>
      <c r="I122" s="1009"/>
      <c r="J122" s="1009"/>
      <c r="K122" s="1009"/>
      <c r="L122" s="1009"/>
      <c r="M122" s="1009"/>
      <c r="N122" s="1009"/>
      <c r="O122" s="1009"/>
    </row>
    <row r="123" spans="2:15" s="927" customFormat="1">
      <c r="B123" s="1009"/>
      <c r="C123" s="1009"/>
      <c r="D123" s="1009"/>
      <c r="E123" s="1009"/>
      <c r="F123" s="1009"/>
      <c r="G123" s="1009"/>
      <c r="H123" s="1009"/>
      <c r="I123" s="1009"/>
      <c r="J123" s="1009"/>
      <c r="K123" s="1009"/>
      <c r="L123" s="1009"/>
      <c r="M123" s="1009"/>
      <c r="N123" s="1009"/>
      <c r="O123" s="1009"/>
    </row>
    <row r="124" spans="2:15" s="927" customFormat="1">
      <c r="B124" s="1009"/>
      <c r="C124" s="1009"/>
      <c r="D124" s="1009"/>
      <c r="E124" s="1009"/>
      <c r="F124" s="1009"/>
      <c r="G124" s="1009"/>
      <c r="H124" s="1009"/>
      <c r="I124" s="1009"/>
      <c r="J124" s="1009"/>
      <c r="K124" s="1009"/>
      <c r="L124" s="1009"/>
      <c r="M124" s="1009"/>
      <c r="N124" s="1009"/>
      <c r="O124" s="1009"/>
    </row>
    <row r="125" spans="2:15" s="927" customFormat="1">
      <c r="B125" s="1009"/>
      <c r="C125" s="1009"/>
      <c r="D125" s="1009"/>
      <c r="E125" s="1009"/>
      <c r="F125" s="1009"/>
      <c r="G125" s="1009"/>
      <c r="H125" s="1009"/>
      <c r="I125" s="1009"/>
      <c r="J125" s="1009"/>
      <c r="K125" s="1009"/>
      <c r="L125" s="1009"/>
      <c r="M125" s="1009"/>
      <c r="N125" s="1009"/>
      <c r="O125" s="1009"/>
    </row>
    <row r="126" spans="2:15" s="927" customFormat="1">
      <c r="B126" s="1009"/>
      <c r="C126" s="1009"/>
      <c r="D126" s="1009"/>
      <c r="E126" s="1009"/>
      <c r="F126" s="1009"/>
      <c r="G126" s="1009"/>
      <c r="H126" s="1009"/>
      <c r="I126" s="1009"/>
      <c r="J126" s="1009"/>
      <c r="K126" s="1009"/>
      <c r="L126" s="1009"/>
      <c r="M126" s="1009"/>
      <c r="N126" s="1009"/>
      <c r="O126" s="1009"/>
    </row>
    <row r="127" spans="2:15" s="927" customFormat="1">
      <c r="B127" s="1009"/>
      <c r="C127" s="1009"/>
      <c r="D127" s="1009"/>
      <c r="E127" s="1009"/>
      <c r="F127" s="1009"/>
      <c r="G127" s="1009"/>
      <c r="H127" s="1009"/>
      <c r="I127" s="1009"/>
      <c r="J127" s="1009"/>
      <c r="K127" s="1009"/>
      <c r="L127" s="1009"/>
      <c r="M127" s="1009"/>
      <c r="N127" s="1009"/>
      <c r="O127" s="1009"/>
    </row>
    <row r="128" spans="2:15" s="927" customFormat="1">
      <c r="B128" s="1009"/>
      <c r="C128" s="1009"/>
      <c r="D128" s="1009"/>
      <c r="E128" s="1009"/>
      <c r="F128" s="1009"/>
      <c r="G128" s="1009"/>
      <c r="H128" s="1009"/>
      <c r="I128" s="1009"/>
      <c r="J128" s="1009"/>
      <c r="K128" s="1009"/>
      <c r="L128" s="1009"/>
      <c r="M128" s="1009"/>
      <c r="N128" s="1009"/>
      <c r="O128" s="1009"/>
    </row>
    <row r="129" spans="2:15" s="927" customFormat="1">
      <c r="B129" s="1009"/>
      <c r="C129" s="1009"/>
      <c r="D129" s="1009"/>
      <c r="E129" s="1009"/>
      <c r="F129" s="1009"/>
      <c r="G129" s="1009"/>
      <c r="H129" s="1009"/>
      <c r="I129" s="1009"/>
      <c r="J129" s="1009"/>
      <c r="K129" s="1009"/>
      <c r="L129" s="1009"/>
      <c r="M129" s="1009"/>
      <c r="N129" s="1009"/>
      <c r="O129" s="1009"/>
    </row>
    <row r="130" spans="2:15" s="927" customFormat="1">
      <c r="B130" s="1009"/>
      <c r="C130" s="1009"/>
      <c r="D130" s="1009"/>
      <c r="E130" s="1009"/>
      <c r="F130" s="1009"/>
      <c r="G130" s="1009"/>
      <c r="H130" s="1009"/>
      <c r="I130" s="1009"/>
      <c r="J130" s="1009"/>
      <c r="K130" s="1009"/>
      <c r="L130" s="1009"/>
      <c r="M130" s="1009"/>
      <c r="N130" s="1009"/>
      <c r="O130" s="1009"/>
    </row>
    <row r="131" spans="2:15" s="927" customFormat="1">
      <c r="B131" s="1009"/>
      <c r="C131" s="1009"/>
      <c r="D131" s="1009"/>
      <c r="E131" s="1009"/>
      <c r="F131" s="1009"/>
      <c r="G131" s="1009"/>
      <c r="H131" s="1009"/>
      <c r="I131" s="1009"/>
      <c r="J131" s="1009"/>
      <c r="K131" s="1009"/>
      <c r="L131" s="1009"/>
      <c r="M131" s="1009"/>
      <c r="N131" s="1009"/>
      <c r="O131" s="1009"/>
    </row>
    <row r="132" spans="2:15" s="927" customFormat="1">
      <c r="B132" s="1009"/>
      <c r="C132" s="1009"/>
      <c r="D132" s="1009"/>
      <c r="E132" s="1009"/>
      <c r="F132" s="1009"/>
      <c r="G132" s="1009"/>
      <c r="H132" s="1009"/>
      <c r="I132" s="1009"/>
      <c r="J132" s="1009"/>
      <c r="K132" s="1009"/>
      <c r="L132" s="1009"/>
      <c r="M132" s="1009"/>
      <c r="N132" s="1009"/>
      <c r="O132" s="1009"/>
    </row>
    <row r="133" spans="2:15" s="927" customFormat="1">
      <c r="B133" s="1009"/>
      <c r="C133" s="1009"/>
      <c r="D133" s="1009"/>
      <c r="E133" s="1009"/>
      <c r="F133" s="1009"/>
      <c r="G133" s="1009"/>
      <c r="H133" s="1009"/>
      <c r="I133" s="1009"/>
      <c r="J133" s="1009"/>
      <c r="K133" s="1009"/>
      <c r="L133" s="1009"/>
      <c r="M133" s="1009"/>
      <c r="N133" s="1009"/>
      <c r="O133" s="1009"/>
    </row>
    <row r="134" spans="2:15" s="927" customFormat="1">
      <c r="B134" s="1009"/>
      <c r="C134" s="1009"/>
      <c r="D134" s="1009"/>
      <c r="E134" s="1009"/>
      <c r="F134" s="1009"/>
      <c r="G134" s="1009"/>
      <c r="H134" s="1009"/>
      <c r="I134" s="1009"/>
      <c r="J134" s="1009"/>
      <c r="K134" s="1009"/>
      <c r="L134" s="1009"/>
      <c r="M134" s="1009"/>
      <c r="N134" s="1009"/>
      <c r="O134" s="1009"/>
    </row>
    <row r="135" spans="2:15" s="927" customFormat="1">
      <c r="B135" s="1009"/>
      <c r="C135" s="1009"/>
      <c r="D135" s="1009"/>
      <c r="E135" s="1009"/>
      <c r="F135" s="1009"/>
      <c r="G135" s="1009"/>
      <c r="H135" s="1009"/>
      <c r="I135" s="1009"/>
      <c r="J135" s="1009"/>
      <c r="K135" s="1009"/>
      <c r="L135" s="1009"/>
      <c r="M135" s="1009"/>
      <c r="N135" s="1009"/>
      <c r="O135" s="1009"/>
    </row>
    <row r="136" spans="2:15" s="927" customFormat="1">
      <c r="B136" s="1009"/>
      <c r="C136" s="1009"/>
      <c r="D136" s="1009"/>
      <c r="E136" s="1009"/>
      <c r="F136" s="1009"/>
      <c r="G136" s="1009"/>
      <c r="H136" s="1009"/>
      <c r="I136" s="1009"/>
      <c r="J136" s="1009"/>
      <c r="K136" s="1009"/>
      <c r="L136" s="1009"/>
      <c r="M136" s="1009"/>
      <c r="N136" s="1009"/>
      <c r="O136" s="1009"/>
    </row>
    <row r="137" spans="2:15" s="927" customFormat="1">
      <c r="B137" s="1009"/>
      <c r="C137" s="1009"/>
      <c r="D137" s="1009"/>
      <c r="E137" s="1009"/>
      <c r="F137" s="1009"/>
      <c r="G137" s="1009"/>
      <c r="H137" s="1009"/>
      <c r="I137" s="1009"/>
      <c r="J137" s="1009"/>
      <c r="K137" s="1009"/>
      <c r="L137" s="1009"/>
      <c r="M137" s="1009"/>
      <c r="N137" s="1009"/>
      <c r="O137" s="1009"/>
    </row>
    <row r="138" spans="2:15" s="927" customFormat="1">
      <c r="B138" s="1009"/>
      <c r="C138" s="1009"/>
      <c r="D138" s="1009"/>
      <c r="E138" s="1009"/>
      <c r="F138" s="1009"/>
      <c r="G138" s="1009"/>
      <c r="H138" s="1009"/>
      <c r="I138" s="1009"/>
      <c r="J138" s="1009"/>
      <c r="K138" s="1009"/>
      <c r="L138" s="1009"/>
      <c r="M138" s="1009"/>
      <c r="N138" s="1009"/>
      <c r="O138" s="1009"/>
    </row>
    <row r="139" spans="2:15" s="927" customFormat="1">
      <c r="B139" s="1009"/>
      <c r="C139" s="1009"/>
      <c r="D139" s="1009"/>
      <c r="E139" s="1009"/>
      <c r="F139" s="1009"/>
      <c r="G139" s="1009"/>
      <c r="H139" s="1009"/>
      <c r="I139" s="1009"/>
      <c r="J139" s="1009"/>
      <c r="K139" s="1009"/>
      <c r="L139" s="1009"/>
      <c r="M139" s="1009"/>
      <c r="N139" s="1009"/>
      <c r="O139" s="1009"/>
    </row>
    <row r="140" spans="2:15" s="927" customFormat="1">
      <c r="B140" s="1009"/>
      <c r="C140" s="1009"/>
      <c r="D140" s="1009"/>
      <c r="E140" s="1009"/>
      <c r="F140" s="1009"/>
      <c r="G140" s="1009"/>
      <c r="H140" s="1009"/>
      <c r="I140" s="1009"/>
      <c r="J140" s="1009"/>
      <c r="K140" s="1009"/>
      <c r="L140" s="1009"/>
      <c r="M140" s="1009"/>
      <c r="N140" s="1009"/>
      <c r="O140" s="1009"/>
    </row>
    <row r="141" spans="2:15" s="927" customFormat="1">
      <c r="B141" s="1009"/>
      <c r="C141" s="1009"/>
      <c r="D141" s="1009"/>
      <c r="E141" s="1009"/>
      <c r="F141" s="1009"/>
      <c r="G141" s="1009"/>
      <c r="H141" s="1009"/>
      <c r="I141" s="1009"/>
      <c r="J141" s="1009"/>
      <c r="K141" s="1009"/>
      <c r="L141" s="1009"/>
      <c r="M141" s="1009"/>
      <c r="N141" s="1009"/>
      <c r="O141" s="1009"/>
    </row>
    <row r="142" spans="2:15" s="927" customFormat="1">
      <c r="B142" s="1009"/>
      <c r="C142" s="1009"/>
      <c r="D142" s="1009"/>
      <c r="E142" s="1009"/>
      <c r="F142" s="1009"/>
      <c r="G142" s="1009"/>
      <c r="H142" s="1009"/>
      <c r="I142" s="1009"/>
      <c r="J142" s="1009"/>
      <c r="K142" s="1009"/>
      <c r="L142" s="1009"/>
      <c r="M142" s="1009"/>
      <c r="N142" s="1009"/>
      <c r="O142" s="1009"/>
    </row>
    <row r="143" spans="2:15" s="927" customFormat="1">
      <c r="B143" s="1009"/>
      <c r="C143" s="1009"/>
      <c r="D143" s="1009"/>
      <c r="E143" s="1009"/>
      <c r="F143" s="1009"/>
      <c r="G143" s="1009"/>
      <c r="H143" s="1009"/>
      <c r="I143" s="1009"/>
      <c r="J143" s="1009"/>
      <c r="K143" s="1009"/>
      <c r="L143" s="1009"/>
      <c r="M143" s="1009"/>
      <c r="N143" s="1009"/>
      <c r="O143" s="1009"/>
    </row>
    <row r="144" spans="2:15" s="927" customFormat="1">
      <c r="B144" s="1009"/>
      <c r="C144" s="1009"/>
      <c r="D144" s="1009"/>
      <c r="E144" s="1009"/>
      <c r="F144" s="1009"/>
      <c r="G144" s="1009"/>
      <c r="H144" s="1009"/>
      <c r="I144" s="1009"/>
      <c r="J144" s="1009"/>
      <c r="K144" s="1009"/>
      <c r="L144" s="1009"/>
      <c r="M144" s="1009"/>
      <c r="N144" s="1009"/>
      <c r="O144" s="1009"/>
    </row>
    <row r="145" spans="2:15" s="927" customFormat="1">
      <c r="B145" s="1009"/>
      <c r="C145" s="1009"/>
      <c r="D145" s="1009"/>
      <c r="E145" s="1009"/>
      <c r="F145" s="1009"/>
      <c r="G145" s="1009"/>
      <c r="H145" s="1009"/>
      <c r="I145" s="1009"/>
      <c r="J145" s="1009"/>
      <c r="K145" s="1009"/>
      <c r="L145" s="1009"/>
      <c r="M145" s="1009"/>
      <c r="N145" s="1009"/>
      <c r="O145" s="1009"/>
    </row>
    <row r="146" spans="2:15" s="927" customFormat="1">
      <c r="B146" s="1009"/>
      <c r="C146" s="1009"/>
      <c r="D146" s="1009"/>
      <c r="E146" s="1009"/>
      <c r="F146" s="1009"/>
      <c r="G146" s="1009"/>
      <c r="H146" s="1009"/>
      <c r="I146" s="1009"/>
      <c r="J146" s="1009"/>
      <c r="K146" s="1009"/>
      <c r="L146" s="1009"/>
      <c r="M146" s="1009"/>
      <c r="N146" s="1009"/>
      <c r="O146" s="1009"/>
    </row>
    <row r="147" spans="2:15" s="927" customFormat="1">
      <c r="B147" s="1009"/>
      <c r="C147" s="1009"/>
      <c r="D147" s="1009"/>
      <c r="E147" s="1009"/>
      <c r="F147" s="1009"/>
      <c r="G147" s="1009"/>
      <c r="H147" s="1009"/>
      <c r="I147" s="1009"/>
      <c r="J147" s="1009"/>
      <c r="K147" s="1009"/>
      <c r="L147" s="1009"/>
      <c r="M147" s="1009"/>
      <c r="N147" s="1009"/>
      <c r="O147" s="1009"/>
    </row>
    <row r="148" spans="2:15" s="927" customFormat="1">
      <c r="B148" s="1009"/>
      <c r="C148" s="1009"/>
      <c r="D148" s="1009"/>
      <c r="E148" s="1009"/>
      <c r="F148" s="1009"/>
      <c r="G148" s="1009"/>
      <c r="H148" s="1009"/>
      <c r="I148" s="1009"/>
      <c r="J148" s="1009"/>
      <c r="K148" s="1009"/>
      <c r="L148" s="1009"/>
      <c r="M148" s="1009"/>
      <c r="N148" s="1009"/>
      <c r="O148" s="1009"/>
    </row>
    <row r="149" spans="2:15" s="927" customFormat="1">
      <c r="B149" s="1009"/>
      <c r="C149" s="1009"/>
      <c r="D149" s="1009"/>
      <c r="E149" s="1009"/>
      <c r="F149" s="1009"/>
      <c r="G149" s="1009"/>
      <c r="H149" s="1009"/>
      <c r="I149" s="1009"/>
      <c r="J149" s="1009"/>
      <c r="K149" s="1009"/>
      <c r="L149" s="1009"/>
      <c r="M149" s="1009"/>
      <c r="N149" s="1009"/>
      <c r="O149" s="1009"/>
    </row>
    <row r="150" spans="2:15" s="927" customFormat="1">
      <c r="B150" s="1009"/>
      <c r="C150" s="1009"/>
      <c r="D150" s="1009"/>
      <c r="E150" s="1009"/>
      <c r="F150" s="1009"/>
      <c r="G150" s="1009"/>
      <c r="H150" s="1009"/>
      <c r="I150" s="1009"/>
      <c r="J150" s="1009"/>
      <c r="K150" s="1009"/>
      <c r="L150" s="1009"/>
      <c r="M150" s="1009"/>
      <c r="N150" s="1009"/>
      <c r="O150" s="1009"/>
    </row>
    <row r="151" spans="2:15" s="927" customFormat="1">
      <c r="B151" s="1009"/>
      <c r="C151" s="1009"/>
      <c r="D151" s="1009"/>
      <c r="E151" s="1009"/>
      <c r="F151" s="1009"/>
      <c r="G151" s="1009"/>
      <c r="H151" s="1009"/>
      <c r="I151" s="1009"/>
      <c r="J151" s="1009"/>
      <c r="K151" s="1009"/>
      <c r="L151" s="1009"/>
      <c r="M151" s="1009"/>
      <c r="N151" s="1009"/>
      <c r="O151" s="1009"/>
    </row>
    <row r="152" spans="2:15" s="927" customFormat="1">
      <c r="B152" s="1009"/>
      <c r="C152" s="1009"/>
      <c r="D152" s="1009"/>
      <c r="E152" s="1009"/>
      <c r="F152" s="1009"/>
      <c r="G152" s="1009"/>
      <c r="H152" s="1009"/>
      <c r="I152" s="1009"/>
      <c r="J152" s="1009"/>
      <c r="K152" s="1009"/>
      <c r="L152" s="1009"/>
      <c r="M152" s="1009"/>
      <c r="N152" s="1009"/>
      <c r="O152" s="1009"/>
    </row>
    <row r="153" spans="2:15" s="927" customFormat="1">
      <c r="B153" s="1009"/>
      <c r="C153" s="1009"/>
      <c r="D153" s="1009"/>
      <c r="E153" s="1009"/>
      <c r="F153" s="1009"/>
      <c r="G153" s="1009"/>
      <c r="H153" s="1009"/>
      <c r="I153" s="1009"/>
      <c r="J153" s="1009"/>
      <c r="K153" s="1009"/>
      <c r="L153" s="1009"/>
      <c r="M153" s="1009"/>
      <c r="N153" s="1009"/>
      <c r="O153" s="1009"/>
    </row>
    <row r="154" spans="2:15" s="927" customFormat="1">
      <c r="B154" s="1009"/>
      <c r="C154" s="1009"/>
      <c r="D154" s="1009"/>
      <c r="E154" s="1009"/>
      <c r="F154" s="1009"/>
      <c r="G154" s="1009"/>
      <c r="H154" s="1009"/>
      <c r="I154" s="1009"/>
      <c r="J154" s="1009"/>
      <c r="K154" s="1009"/>
      <c r="L154" s="1009"/>
      <c r="M154" s="1009"/>
      <c r="N154" s="1009"/>
      <c r="O154" s="1009"/>
    </row>
    <row r="155" spans="2:15" s="927" customFormat="1">
      <c r="B155" s="1009"/>
      <c r="C155" s="1009"/>
      <c r="D155" s="1009"/>
      <c r="E155" s="1009"/>
      <c r="F155" s="1009"/>
      <c r="G155" s="1009"/>
      <c r="H155" s="1009"/>
      <c r="I155" s="1009"/>
      <c r="J155" s="1009"/>
      <c r="K155" s="1009"/>
      <c r="L155" s="1009"/>
      <c r="M155" s="1009"/>
      <c r="N155" s="1009"/>
      <c r="O155" s="1009"/>
    </row>
    <row r="156" spans="2:15" s="927" customFormat="1">
      <c r="B156" s="1009"/>
      <c r="C156" s="1009"/>
      <c r="D156" s="1009"/>
      <c r="E156" s="1009"/>
      <c r="F156" s="1009"/>
      <c r="G156" s="1009"/>
      <c r="H156" s="1009"/>
      <c r="I156" s="1009"/>
      <c r="J156" s="1009"/>
      <c r="K156" s="1009"/>
      <c r="L156" s="1009"/>
      <c r="M156" s="1009"/>
      <c r="N156" s="1009"/>
      <c r="O156" s="1009"/>
    </row>
    <row r="157" spans="2:15" s="927" customFormat="1">
      <c r="B157" s="1009"/>
      <c r="C157" s="1009"/>
      <c r="D157" s="1009"/>
      <c r="E157" s="1009"/>
      <c r="F157" s="1009"/>
      <c r="G157" s="1009"/>
      <c r="H157" s="1009"/>
      <c r="I157" s="1009"/>
      <c r="J157" s="1009"/>
      <c r="K157" s="1009"/>
      <c r="L157" s="1009"/>
      <c r="M157" s="1009"/>
      <c r="N157" s="1009"/>
      <c r="O157" s="1009"/>
    </row>
    <row r="158" spans="2:15" s="927" customFormat="1">
      <c r="B158" s="1009"/>
      <c r="C158" s="1009"/>
      <c r="D158" s="1009"/>
      <c r="E158" s="1009"/>
      <c r="F158" s="1009"/>
      <c r="G158" s="1009"/>
      <c r="H158" s="1009"/>
      <c r="I158" s="1009"/>
      <c r="J158" s="1009"/>
      <c r="K158" s="1009"/>
      <c r="L158" s="1009"/>
      <c r="M158" s="1009"/>
      <c r="N158" s="1009"/>
      <c r="O158" s="1009"/>
    </row>
    <row r="159" spans="2:15" s="927" customFormat="1">
      <c r="B159" s="1009"/>
      <c r="C159" s="1009"/>
      <c r="D159" s="1009"/>
      <c r="E159" s="1009"/>
      <c r="F159" s="1009"/>
      <c r="G159" s="1009"/>
      <c r="H159" s="1009"/>
      <c r="I159" s="1009"/>
      <c r="J159" s="1009"/>
      <c r="K159" s="1009"/>
      <c r="L159" s="1009"/>
      <c r="M159" s="1009"/>
      <c r="N159" s="1009"/>
      <c r="O159" s="1009"/>
    </row>
    <row r="160" spans="2:15" s="927" customFormat="1">
      <c r="B160" s="1009"/>
      <c r="C160" s="1009"/>
      <c r="D160" s="1009"/>
      <c r="E160" s="1009"/>
      <c r="F160" s="1009"/>
      <c r="G160" s="1009"/>
      <c r="H160" s="1009"/>
      <c r="I160" s="1009"/>
      <c r="J160" s="1009"/>
      <c r="K160" s="1009"/>
      <c r="L160" s="1009"/>
      <c r="M160" s="1009"/>
      <c r="N160" s="1009"/>
      <c r="O160" s="1009"/>
    </row>
    <row r="161" spans="2:15" s="927" customFormat="1">
      <c r="B161" s="1009"/>
      <c r="C161" s="1009"/>
      <c r="D161" s="1009"/>
      <c r="E161" s="1009"/>
      <c r="F161" s="1009"/>
      <c r="G161" s="1009"/>
      <c r="H161" s="1009"/>
      <c r="I161" s="1009"/>
      <c r="J161" s="1009"/>
      <c r="K161" s="1009"/>
      <c r="L161" s="1009"/>
      <c r="M161" s="1009"/>
      <c r="N161" s="1009"/>
      <c r="O161" s="1009"/>
    </row>
    <row r="162" spans="2:15" s="927" customFormat="1">
      <c r="B162" s="1009"/>
      <c r="C162" s="1009"/>
      <c r="D162" s="1009"/>
      <c r="E162" s="1009"/>
      <c r="F162" s="1009"/>
      <c r="G162" s="1009"/>
      <c r="H162" s="1009"/>
      <c r="I162" s="1009"/>
      <c r="J162" s="1009"/>
      <c r="K162" s="1009"/>
      <c r="L162" s="1009"/>
      <c r="M162" s="1009"/>
      <c r="N162" s="1009"/>
      <c r="O162" s="1009"/>
    </row>
    <row r="163" spans="2:15" s="927" customFormat="1">
      <c r="B163" s="1009"/>
      <c r="C163" s="1009"/>
      <c r="D163" s="1009"/>
      <c r="E163" s="1009"/>
      <c r="F163" s="1009"/>
      <c r="G163" s="1009"/>
      <c r="H163" s="1009"/>
      <c r="I163" s="1009"/>
      <c r="J163" s="1009"/>
      <c r="K163" s="1009"/>
      <c r="L163" s="1009"/>
      <c r="M163" s="1009"/>
      <c r="N163" s="1009"/>
      <c r="O163" s="1009"/>
    </row>
    <row r="164" spans="2:15" s="927" customFormat="1">
      <c r="B164" s="1009"/>
      <c r="C164" s="1009"/>
      <c r="D164" s="1009"/>
      <c r="E164" s="1009"/>
      <c r="F164" s="1009"/>
      <c r="G164" s="1009"/>
      <c r="H164" s="1009"/>
      <c r="I164" s="1009"/>
      <c r="J164" s="1009"/>
      <c r="K164" s="1009"/>
      <c r="L164" s="1009"/>
      <c r="M164" s="1009"/>
      <c r="N164" s="1009"/>
      <c r="O164" s="1009"/>
    </row>
    <row r="165" spans="2:15" s="927" customFormat="1">
      <c r="B165" s="1009"/>
      <c r="C165" s="1009"/>
      <c r="D165" s="1009"/>
      <c r="E165" s="1009"/>
      <c r="F165" s="1009"/>
      <c r="G165" s="1009"/>
      <c r="H165" s="1009"/>
      <c r="I165" s="1009"/>
      <c r="J165" s="1009"/>
      <c r="K165" s="1009"/>
      <c r="L165" s="1009"/>
      <c r="M165" s="1009"/>
      <c r="N165" s="1009"/>
      <c r="O165" s="1009"/>
    </row>
    <row r="166" spans="2:15" s="927" customFormat="1">
      <c r="B166" s="1009"/>
      <c r="C166" s="1009"/>
      <c r="D166" s="1009"/>
      <c r="E166" s="1009"/>
      <c r="F166" s="1009"/>
      <c r="G166" s="1009"/>
      <c r="H166" s="1009"/>
      <c r="I166" s="1009"/>
      <c r="J166" s="1009"/>
      <c r="K166" s="1009"/>
      <c r="L166" s="1009"/>
      <c r="M166" s="1009"/>
      <c r="N166" s="1009"/>
      <c r="O166" s="1009"/>
    </row>
    <row r="167" spans="2:15" s="927" customFormat="1">
      <c r="B167" s="1009"/>
      <c r="C167" s="1009"/>
      <c r="D167" s="1009"/>
      <c r="E167" s="1009"/>
      <c r="F167" s="1009"/>
      <c r="G167" s="1009"/>
      <c r="H167" s="1009"/>
      <c r="I167" s="1009"/>
      <c r="J167" s="1009"/>
      <c r="K167" s="1009"/>
      <c r="L167" s="1009"/>
      <c r="M167" s="1009"/>
      <c r="N167" s="1009"/>
      <c r="O167" s="1009"/>
    </row>
    <row r="168" spans="2:15" s="927" customFormat="1">
      <c r="B168" s="1009"/>
      <c r="C168" s="1009"/>
      <c r="D168" s="1009"/>
      <c r="E168" s="1009"/>
      <c r="F168" s="1009"/>
      <c r="G168" s="1009"/>
      <c r="H168" s="1009"/>
      <c r="I168" s="1009"/>
      <c r="J168" s="1009"/>
      <c r="K168" s="1009"/>
      <c r="L168" s="1009"/>
      <c r="M168" s="1009"/>
      <c r="N168" s="1009"/>
      <c r="O168" s="1009"/>
    </row>
    <row r="169" spans="2:15" s="927" customFormat="1">
      <c r="B169" s="1009"/>
      <c r="C169" s="1009"/>
      <c r="D169" s="1009"/>
      <c r="E169" s="1009"/>
      <c r="F169" s="1009"/>
      <c r="G169" s="1009"/>
      <c r="H169" s="1009"/>
      <c r="I169" s="1009"/>
      <c r="J169" s="1009"/>
      <c r="K169" s="1009"/>
      <c r="L169" s="1009"/>
      <c r="M169" s="1009"/>
      <c r="N169" s="1009"/>
      <c r="O169" s="1009"/>
    </row>
    <row r="170" spans="2:15" s="927" customFormat="1">
      <c r="B170" s="1009"/>
      <c r="C170" s="1009"/>
      <c r="D170" s="1009"/>
      <c r="E170" s="1009"/>
      <c r="F170" s="1009"/>
      <c r="G170" s="1009"/>
      <c r="H170" s="1009"/>
      <c r="I170" s="1009"/>
      <c r="J170" s="1009"/>
      <c r="K170" s="1009"/>
      <c r="L170" s="1009"/>
      <c r="M170" s="1009"/>
      <c r="N170" s="1009"/>
      <c r="O170" s="1009"/>
    </row>
    <row r="171" spans="2:15" s="927" customFormat="1">
      <c r="B171" s="1009"/>
      <c r="C171" s="1009"/>
      <c r="D171" s="1009"/>
      <c r="E171" s="1009"/>
      <c r="F171" s="1009"/>
      <c r="G171" s="1009"/>
      <c r="H171" s="1009"/>
      <c r="I171" s="1009"/>
      <c r="J171" s="1009"/>
      <c r="K171" s="1009"/>
      <c r="L171" s="1009"/>
      <c r="M171" s="1009"/>
      <c r="N171" s="1009"/>
      <c r="O171" s="1009"/>
    </row>
    <row r="172" spans="2:15" s="927" customFormat="1">
      <c r="B172" s="1009"/>
      <c r="C172" s="1009"/>
      <c r="D172" s="1009"/>
      <c r="E172" s="1009"/>
      <c r="F172" s="1009"/>
      <c r="G172" s="1009"/>
      <c r="H172" s="1009"/>
      <c r="I172" s="1009"/>
      <c r="J172" s="1009"/>
      <c r="K172" s="1009"/>
      <c r="L172" s="1009"/>
      <c r="M172" s="1009"/>
      <c r="N172" s="1009"/>
      <c r="O172" s="1009"/>
    </row>
    <row r="173" spans="2:15" s="927" customFormat="1">
      <c r="B173" s="1009"/>
      <c r="C173" s="1009"/>
      <c r="D173" s="1009"/>
      <c r="E173" s="1009"/>
      <c r="F173" s="1009"/>
      <c r="G173" s="1009"/>
      <c r="H173" s="1009"/>
      <c r="I173" s="1009"/>
      <c r="J173" s="1009"/>
      <c r="K173" s="1009"/>
      <c r="L173" s="1009"/>
      <c r="M173" s="1009"/>
      <c r="N173" s="1009"/>
      <c r="O173" s="1009"/>
    </row>
    <row r="174" spans="2:15" s="927" customFormat="1">
      <c r="B174" s="1009"/>
      <c r="C174" s="1009"/>
      <c r="D174" s="1009"/>
      <c r="E174" s="1009"/>
      <c r="F174" s="1009"/>
      <c r="G174" s="1009"/>
      <c r="H174" s="1009"/>
      <c r="I174" s="1009"/>
      <c r="J174" s="1009"/>
      <c r="K174" s="1009"/>
      <c r="L174" s="1009"/>
      <c r="M174" s="1009"/>
      <c r="N174" s="1009"/>
      <c r="O174" s="1009"/>
    </row>
    <row r="175" spans="2:15" s="927" customFormat="1">
      <c r="B175" s="1009"/>
      <c r="C175" s="1009"/>
      <c r="D175" s="1009"/>
      <c r="E175" s="1009"/>
      <c r="F175" s="1009"/>
      <c r="G175" s="1009"/>
      <c r="H175" s="1009"/>
      <c r="I175" s="1009"/>
      <c r="J175" s="1009"/>
      <c r="K175" s="1009"/>
      <c r="L175" s="1009"/>
      <c r="M175" s="1009"/>
      <c r="N175" s="1009"/>
      <c r="O175" s="1009"/>
    </row>
    <row r="176" spans="2:15" s="927" customFormat="1">
      <c r="B176" s="1009"/>
      <c r="C176" s="1009"/>
      <c r="D176" s="1009"/>
      <c r="E176" s="1009"/>
      <c r="F176" s="1009"/>
      <c r="G176" s="1009"/>
      <c r="H176" s="1009"/>
      <c r="I176" s="1009"/>
      <c r="J176" s="1009"/>
      <c r="K176" s="1009"/>
      <c r="L176" s="1009"/>
      <c r="M176" s="1009"/>
      <c r="N176" s="1009"/>
      <c r="O176" s="1009"/>
    </row>
    <row r="177" spans="2:15" s="927" customFormat="1">
      <c r="B177" s="1009"/>
      <c r="C177" s="1009"/>
      <c r="D177" s="1009"/>
      <c r="E177" s="1009"/>
      <c r="F177" s="1009"/>
      <c r="G177" s="1009"/>
      <c r="H177" s="1009"/>
      <c r="I177" s="1009"/>
      <c r="J177" s="1009"/>
      <c r="K177" s="1009"/>
      <c r="L177" s="1009"/>
      <c r="M177" s="1009"/>
      <c r="N177" s="1009"/>
      <c r="O177" s="1009"/>
    </row>
    <row r="178" spans="2:15" s="927" customFormat="1">
      <c r="B178" s="1009"/>
      <c r="C178" s="1009"/>
      <c r="D178" s="1009"/>
      <c r="E178" s="1009"/>
      <c r="F178" s="1009"/>
      <c r="G178" s="1009"/>
      <c r="H178" s="1009"/>
      <c r="I178" s="1009"/>
      <c r="J178" s="1009"/>
      <c r="K178" s="1009"/>
      <c r="L178" s="1009"/>
      <c r="M178" s="1009"/>
      <c r="N178" s="1009"/>
      <c r="O178" s="1009"/>
    </row>
    <row r="179" spans="2:15" s="927" customFormat="1">
      <c r="B179" s="1009"/>
      <c r="C179" s="1009"/>
      <c r="D179" s="1009"/>
      <c r="E179" s="1009"/>
      <c r="F179" s="1009"/>
      <c r="G179" s="1009"/>
      <c r="H179" s="1009"/>
      <c r="I179" s="1009"/>
      <c r="J179" s="1009"/>
      <c r="K179" s="1009"/>
      <c r="L179" s="1009"/>
      <c r="M179" s="1009"/>
      <c r="N179" s="1009"/>
      <c r="O179" s="1009"/>
    </row>
    <row r="180" spans="2:15" s="927" customFormat="1">
      <c r="B180" s="1009"/>
      <c r="C180" s="1009"/>
      <c r="D180" s="1009"/>
      <c r="E180" s="1009"/>
      <c r="F180" s="1009"/>
      <c r="G180" s="1009"/>
      <c r="H180" s="1009"/>
      <c r="I180" s="1009"/>
      <c r="J180" s="1009"/>
      <c r="K180" s="1009"/>
      <c r="L180" s="1009"/>
      <c r="M180" s="1009"/>
      <c r="N180" s="1009"/>
      <c r="O180" s="1009"/>
    </row>
    <row r="181" spans="2:15" s="927" customFormat="1">
      <c r="B181" s="1009"/>
      <c r="C181" s="1009"/>
      <c r="D181" s="1009"/>
      <c r="E181" s="1009"/>
      <c r="F181" s="1009"/>
      <c r="G181" s="1009"/>
      <c r="H181" s="1009"/>
      <c r="I181" s="1009"/>
      <c r="J181" s="1009"/>
      <c r="K181" s="1009"/>
      <c r="L181" s="1009"/>
      <c r="M181" s="1009"/>
      <c r="N181" s="1009"/>
      <c r="O181" s="1009"/>
    </row>
    <row r="182" spans="2:15" s="927" customFormat="1">
      <c r="B182" s="1009"/>
      <c r="C182" s="1009"/>
      <c r="D182" s="1009"/>
      <c r="E182" s="1009"/>
      <c r="F182" s="1009"/>
      <c r="G182" s="1009"/>
      <c r="H182" s="1009"/>
      <c r="I182" s="1009"/>
      <c r="J182" s="1009"/>
      <c r="K182" s="1009"/>
      <c r="L182" s="1009"/>
      <c r="M182" s="1009"/>
      <c r="N182" s="1009"/>
      <c r="O182" s="1009"/>
    </row>
    <row r="183" spans="2:15" s="927" customFormat="1">
      <c r="B183" s="1009"/>
      <c r="C183" s="1009"/>
      <c r="D183" s="1009"/>
      <c r="E183" s="1009"/>
      <c r="F183" s="1009"/>
      <c r="G183" s="1009"/>
      <c r="H183" s="1009"/>
      <c r="I183" s="1009"/>
      <c r="J183" s="1009"/>
      <c r="K183" s="1009"/>
      <c r="L183" s="1009"/>
      <c r="M183" s="1009"/>
      <c r="N183" s="1009"/>
      <c r="O183" s="1009"/>
    </row>
    <row r="184" spans="2:15" s="927" customFormat="1">
      <c r="B184" s="1009"/>
      <c r="C184" s="1009"/>
      <c r="D184" s="1009"/>
      <c r="E184" s="1009"/>
      <c r="F184" s="1009"/>
      <c r="G184" s="1009"/>
      <c r="H184" s="1009"/>
      <c r="I184" s="1009"/>
      <c r="J184" s="1009"/>
      <c r="K184" s="1009"/>
      <c r="L184" s="1009"/>
      <c r="M184" s="1009"/>
      <c r="N184" s="1009"/>
      <c r="O184" s="1009"/>
    </row>
    <row r="185" spans="2:15" s="927" customFormat="1">
      <c r="B185" s="1009"/>
      <c r="C185" s="1009"/>
      <c r="D185" s="1009"/>
      <c r="E185" s="1009"/>
      <c r="F185" s="1009"/>
      <c r="G185" s="1009"/>
      <c r="H185" s="1009"/>
      <c r="I185" s="1009"/>
      <c r="J185" s="1009"/>
      <c r="K185" s="1009"/>
      <c r="L185" s="1009"/>
      <c r="M185" s="1009"/>
      <c r="N185" s="1009"/>
      <c r="O185" s="1009"/>
    </row>
    <row r="186" spans="2:15" s="927" customFormat="1">
      <c r="B186" s="1009"/>
      <c r="C186" s="1009"/>
      <c r="D186" s="1009"/>
      <c r="E186" s="1009"/>
      <c r="F186" s="1009"/>
      <c r="G186" s="1009"/>
      <c r="H186" s="1009"/>
      <c r="I186" s="1009"/>
      <c r="J186" s="1009"/>
      <c r="K186" s="1009"/>
      <c r="L186" s="1009"/>
      <c r="M186" s="1009"/>
      <c r="N186" s="1009"/>
      <c r="O186" s="1009"/>
    </row>
    <row r="187" spans="2:15" s="927" customFormat="1">
      <c r="B187" s="1009"/>
      <c r="C187" s="1009"/>
      <c r="D187" s="1009"/>
      <c r="E187" s="1009"/>
      <c r="F187" s="1009"/>
      <c r="G187" s="1009"/>
      <c r="H187" s="1009"/>
      <c r="I187" s="1009"/>
      <c r="J187" s="1009"/>
      <c r="K187" s="1009"/>
      <c r="L187" s="1009"/>
      <c r="M187" s="1009"/>
      <c r="N187" s="1009"/>
      <c r="O187" s="1009"/>
    </row>
    <row r="188" spans="2:15" s="927" customFormat="1">
      <c r="B188" s="1009"/>
      <c r="C188" s="1009"/>
      <c r="D188" s="1009"/>
      <c r="E188" s="1009"/>
      <c r="F188" s="1009"/>
      <c r="G188" s="1009"/>
      <c r="H188" s="1009"/>
      <c r="I188" s="1009"/>
      <c r="J188" s="1009"/>
      <c r="K188" s="1009"/>
      <c r="L188" s="1009"/>
      <c r="M188" s="1009"/>
      <c r="N188" s="1009"/>
      <c r="O188" s="1009"/>
    </row>
    <row r="189" spans="2:15" s="927" customFormat="1">
      <c r="B189" s="1009"/>
      <c r="C189" s="1009"/>
      <c r="D189" s="1009"/>
      <c r="E189" s="1009"/>
      <c r="F189" s="1009"/>
      <c r="G189" s="1009"/>
      <c r="H189" s="1009"/>
      <c r="I189" s="1009"/>
      <c r="J189" s="1009"/>
      <c r="K189" s="1009"/>
      <c r="L189" s="1009"/>
      <c r="M189" s="1009"/>
      <c r="N189" s="1009"/>
      <c r="O189" s="1009"/>
    </row>
    <row r="190" spans="2:15" s="927" customFormat="1">
      <c r="B190" s="1009"/>
      <c r="C190" s="1009"/>
      <c r="D190" s="1009"/>
      <c r="E190" s="1009"/>
      <c r="F190" s="1009"/>
      <c r="G190" s="1009"/>
      <c r="H190" s="1009"/>
      <c r="I190" s="1009"/>
      <c r="J190" s="1009"/>
      <c r="K190" s="1009"/>
      <c r="L190" s="1009"/>
      <c r="M190" s="1009"/>
      <c r="N190" s="1009"/>
      <c r="O190" s="1009"/>
    </row>
    <row r="191" spans="2:15" s="927" customFormat="1">
      <c r="B191" s="1009"/>
      <c r="C191" s="1009"/>
      <c r="D191" s="1009"/>
      <c r="E191" s="1009"/>
      <c r="F191" s="1009"/>
      <c r="G191" s="1009"/>
      <c r="H191" s="1009"/>
      <c r="I191" s="1009"/>
      <c r="J191" s="1009"/>
      <c r="K191" s="1009"/>
      <c r="L191" s="1009"/>
      <c r="M191" s="1009"/>
      <c r="N191" s="1009"/>
      <c r="O191" s="1009"/>
    </row>
    <row r="192" spans="2:15" s="927" customFormat="1">
      <c r="B192" s="1009"/>
      <c r="C192" s="1009"/>
      <c r="D192" s="1009"/>
      <c r="E192" s="1009"/>
      <c r="F192" s="1009"/>
      <c r="G192" s="1009"/>
      <c r="H192" s="1009"/>
      <c r="I192" s="1009"/>
      <c r="J192" s="1009"/>
      <c r="K192" s="1009"/>
      <c r="L192" s="1009"/>
      <c r="M192" s="1009"/>
      <c r="N192" s="1009"/>
      <c r="O192" s="1009"/>
    </row>
    <row r="193" spans="2:15" s="927" customFormat="1">
      <c r="B193" s="1009"/>
      <c r="C193" s="1009"/>
      <c r="D193" s="1009"/>
      <c r="E193" s="1009"/>
      <c r="F193" s="1009"/>
      <c r="G193" s="1009"/>
      <c r="H193" s="1009"/>
      <c r="I193" s="1009"/>
      <c r="J193" s="1009"/>
      <c r="K193" s="1009"/>
      <c r="L193" s="1009"/>
      <c r="M193" s="1009"/>
      <c r="N193" s="1009"/>
      <c r="O193" s="1009"/>
    </row>
    <row r="194" spans="2:15" s="927" customFormat="1">
      <c r="B194" s="1009"/>
      <c r="C194" s="1009"/>
      <c r="D194" s="1009"/>
      <c r="E194" s="1009"/>
      <c r="F194" s="1009"/>
      <c r="G194" s="1009"/>
      <c r="H194" s="1009"/>
      <c r="I194" s="1009"/>
      <c r="J194" s="1009"/>
      <c r="K194" s="1009"/>
      <c r="L194" s="1009"/>
      <c r="M194" s="1009"/>
      <c r="N194" s="1009"/>
      <c r="O194" s="1009"/>
    </row>
    <row r="195" spans="2:15" s="927" customFormat="1">
      <c r="B195" s="1009"/>
      <c r="C195" s="1009"/>
      <c r="D195" s="1009"/>
      <c r="E195" s="1009"/>
      <c r="F195" s="1009"/>
      <c r="G195" s="1009"/>
      <c r="H195" s="1009"/>
      <c r="I195" s="1009"/>
      <c r="J195" s="1009"/>
      <c r="K195" s="1009"/>
      <c r="L195" s="1009"/>
      <c r="M195" s="1009"/>
      <c r="N195" s="1009"/>
      <c r="O195" s="1009"/>
    </row>
    <row r="196" spans="2:15" s="927" customFormat="1">
      <c r="B196" s="1009"/>
      <c r="C196" s="1009"/>
      <c r="D196" s="1009"/>
      <c r="E196" s="1009"/>
      <c r="F196" s="1009"/>
      <c r="G196" s="1009"/>
      <c r="H196" s="1009"/>
      <c r="I196" s="1009"/>
      <c r="J196" s="1009"/>
      <c r="K196" s="1009"/>
      <c r="L196" s="1009"/>
      <c r="M196" s="1009"/>
      <c r="N196" s="1009"/>
      <c r="O196" s="1009"/>
    </row>
    <row r="197" spans="2:15" s="927" customFormat="1">
      <c r="B197" s="1009"/>
      <c r="C197" s="1009"/>
      <c r="D197" s="1009"/>
      <c r="E197" s="1009"/>
      <c r="F197" s="1009"/>
      <c r="G197" s="1009"/>
      <c r="H197" s="1009"/>
      <c r="I197" s="1009"/>
      <c r="J197" s="1009"/>
      <c r="K197" s="1009"/>
      <c r="L197" s="1009"/>
      <c r="M197" s="1009"/>
      <c r="N197" s="1009"/>
      <c r="O197" s="1009"/>
    </row>
    <row r="198" spans="2:15" s="927" customFormat="1">
      <c r="B198" s="1009"/>
      <c r="C198" s="1009"/>
      <c r="D198" s="1009"/>
      <c r="E198" s="1009"/>
      <c r="F198" s="1009"/>
      <c r="G198" s="1009"/>
      <c r="H198" s="1009"/>
      <c r="I198" s="1009"/>
      <c r="J198" s="1009"/>
      <c r="K198" s="1009"/>
      <c r="L198" s="1009"/>
      <c r="M198" s="1009"/>
      <c r="N198" s="1009"/>
      <c r="O198" s="1009"/>
    </row>
    <row r="199" spans="2:15" s="927" customFormat="1">
      <c r="B199" s="1009"/>
      <c r="C199" s="1009"/>
      <c r="D199" s="1009"/>
      <c r="E199" s="1009"/>
      <c r="F199" s="1009"/>
      <c r="G199" s="1009"/>
      <c r="H199" s="1009"/>
      <c r="I199" s="1009"/>
      <c r="J199" s="1009"/>
      <c r="K199" s="1009"/>
      <c r="L199" s="1009"/>
      <c r="M199" s="1009"/>
      <c r="N199" s="1009"/>
      <c r="O199" s="1009"/>
    </row>
    <row r="200" spans="2:15" s="927" customFormat="1">
      <c r="B200" s="1009"/>
      <c r="C200" s="1009"/>
      <c r="D200" s="1009"/>
      <c r="E200" s="1009"/>
      <c r="F200" s="1009"/>
      <c r="G200" s="1009"/>
      <c r="H200" s="1009"/>
      <c r="I200" s="1009"/>
      <c r="J200" s="1009"/>
      <c r="K200" s="1009"/>
      <c r="L200" s="1009"/>
      <c r="M200" s="1009"/>
      <c r="N200" s="1009"/>
      <c r="O200" s="1009"/>
    </row>
    <row r="201" spans="2:15" s="927" customFormat="1">
      <c r="B201" s="1009"/>
      <c r="C201" s="1009"/>
      <c r="D201" s="1009"/>
      <c r="E201" s="1009"/>
      <c r="F201" s="1009"/>
      <c r="G201" s="1009"/>
      <c r="H201" s="1009"/>
      <c r="I201" s="1009"/>
      <c r="J201" s="1009"/>
      <c r="K201" s="1009"/>
      <c r="L201" s="1009"/>
      <c r="M201" s="1009"/>
      <c r="N201" s="1009"/>
      <c r="O201" s="1009"/>
    </row>
    <row r="202" spans="2:15" s="927" customFormat="1">
      <c r="B202" s="1009"/>
      <c r="C202" s="1009"/>
      <c r="D202" s="1009"/>
      <c r="E202" s="1009"/>
      <c r="F202" s="1009"/>
      <c r="G202" s="1009"/>
      <c r="H202" s="1009"/>
      <c r="I202" s="1009"/>
      <c r="J202" s="1009"/>
      <c r="K202" s="1009"/>
      <c r="L202" s="1009"/>
      <c r="M202" s="1009"/>
      <c r="N202" s="1009"/>
      <c r="O202" s="1009"/>
    </row>
    <row r="203" spans="2:15" s="927" customFormat="1">
      <c r="B203" s="1009"/>
      <c r="C203" s="1009"/>
      <c r="D203" s="1009"/>
      <c r="E203" s="1009"/>
      <c r="F203" s="1009"/>
      <c r="G203" s="1009"/>
      <c r="H203" s="1009"/>
      <c r="I203" s="1009"/>
      <c r="J203" s="1009"/>
      <c r="K203" s="1009"/>
      <c r="L203" s="1009"/>
      <c r="M203" s="1009"/>
      <c r="N203" s="1009"/>
      <c r="O203" s="1009"/>
    </row>
    <row r="204" spans="2:15" s="927" customFormat="1">
      <c r="B204" s="1009"/>
      <c r="C204" s="1009"/>
      <c r="D204" s="1009"/>
      <c r="E204" s="1009"/>
      <c r="F204" s="1009"/>
      <c r="G204" s="1009"/>
      <c r="H204" s="1009"/>
      <c r="I204" s="1009"/>
      <c r="J204" s="1009"/>
      <c r="K204" s="1009"/>
      <c r="L204" s="1009"/>
      <c r="M204" s="1009"/>
      <c r="N204" s="1009"/>
      <c r="O204" s="1009"/>
    </row>
    <row r="205" spans="2:15" s="927" customFormat="1">
      <c r="B205" s="1009"/>
      <c r="C205" s="1009"/>
      <c r="D205" s="1009"/>
      <c r="E205" s="1009"/>
      <c r="F205" s="1009"/>
      <c r="G205" s="1009"/>
      <c r="H205" s="1009"/>
      <c r="I205" s="1009"/>
      <c r="J205" s="1009"/>
      <c r="K205" s="1009"/>
      <c r="L205" s="1009"/>
      <c r="M205" s="1009"/>
      <c r="N205" s="1009"/>
      <c r="O205" s="1009"/>
    </row>
    <row r="206" spans="2:15" s="927" customFormat="1">
      <c r="B206" s="1009"/>
      <c r="C206" s="1009"/>
      <c r="D206" s="1009"/>
      <c r="E206" s="1009"/>
      <c r="F206" s="1009"/>
      <c r="G206" s="1009"/>
      <c r="H206" s="1009"/>
      <c r="I206" s="1009"/>
      <c r="J206" s="1009"/>
      <c r="K206" s="1009"/>
      <c r="L206" s="1009"/>
      <c r="M206" s="1009"/>
      <c r="N206" s="1009"/>
      <c r="O206" s="1009"/>
    </row>
    <row r="207" spans="2:15" s="927" customFormat="1">
      <c r="B207" s="1009"/>
      <c r="C207" s="1009"/>
      <c r="D207" s="1009"/>
      <c r="E207" s="1009"/>
      <c r="F207" s="1009"/>
      <c r="G207" s="1009"/>
      <c r="H207" s="1009"/>
      <c r="I207" s="1009"/>
      <c r="J207" s="1009"/>
      <c r="K207" s="1009"/>
      <c r="L207" s="1009"/>
      <c r="M207" s="1009"/>
      <c r="N207" s="1009"/>
      <c r="O207" s="1009"/>
    </row>
    <row r="208" spans="2:15" s="927" customFormat="1">
      <c r="B208" s="1009"/>
      <c r="C208" s="1009"/>
      <c r="D208" s="1009"/>
      <c r="E208" s="1009"/>
      <c r="F208" s="1009"/>
      <c r="G208" s="1009"/>
      <c r="H208" s="1009"/>
      <c r="I208" s="1009"/>
      <c r="J208" s="1009"/>
      <c r="K208" s="1009"/>
      <c r="L208" s="1009"/>
      <c r="M208" s="1009"/>
      <c r="N208" s="1009"/>
      <c r="O208" s="1009"/>
    </row>
    <row r="209" spans="2:15" s="927" customFormat="1">
      <c r="B209" s="1009"/>
      <c r="C209" s="1009"/>
      <c r="D209" s="1009"/>
      <c r="E209" s="1009"/>
      <c r="F209" s="1009"/>
      <c r="G209" s="1009"/>
      <c r="H209" s="1009"/>
      <c r="I209" s="1009"/>
      <c r="J209" s="1009"/>
      <c r="K209" s="1009"/>
      <c r="L209" s="1009"/>
      <c r="M209" s="1009"/>
      <c r="N209" s="1009"/>
      <c r="O209" s="1009"/>
    </row>
    <row r="210" spans="2:15" s="927" customFormat="1">
      <c r="B210" s="1009"/>
      <c r="C210" s="1009"/>
      <c r="D210" s="1009"/>
      <c r="E210" s="1009"/>
      <c r="F210" s="1009"/>
      <c r="G210" s="1009"/>
      <c r="H210" s="1009"/>
      <c r="I210" s="1009"/>
      <c r="J210" s="1009"/>
      <c r="K210" s="1009"/>
      <c r="L210" s="1009"/>
      <c r="M210" s="1009"/>
      <c r="N210" s="1009"/>
      <c r="O210" s="1009"/>
    </row>
    <row r="211" spans="2:15" s="927" customFormat="1">
      <c r="B211" s="1009"/>
      <c r="C211" s="1009"/>
      <c r="D211" s="1009"/>
      <c r="E211" s="1009"/>
      <c r="F211" s="1009"/>
      <c r="G211" s="1009"/>
      <c r="H211" s="1009"/>
      <c r="I211" s="1009"/>
      <c r="J211" s="1009"/>
      <c r="K211" s="1009"/>
      <c r="L211" s="1009"/>
      <c r="M211" s="1009"/>
      <c r="N211" s="1009"/>
      <c r="O211" s="1009"/>
    </row>
    <row r="212" spans="2:15" s="927" customFormat="1">
      <c r="B212" s="1009"/>
      <c r="C212" s="1009"/>
      <c r="D212" s="1009"/>
      <c r="E212" s="1009"/>
      <c r="F212" s="1009"/>
      <c r="G212" s="1009"/>
      <c r="H212" s="1009"/>
      <c r="I212" s="1009"/>
      <c r="J212" s="1009"/>
      <c r="K212" s="1009"/>
      <c r="L212" s="1009"/>
      <c r="M212" s="1009"/>
      <c r="N212" s="1009"/>
      <c r="O212" s="1009"/>
    </row>
    <row r="213" spans="2:15" s="927" customFormat="1">
      <c r="B213" s="1009"/>
      <c r="C213" s="1009"/>
      <c r="D213" s="1009"/>
      <c r="E213" s="1009"/>
      <c r="F213" s="1009"/>
      <c r="G213" s="1009"/>
      <c r="H213" s="1009"/>
      <c r="I213" s="1009"/>
      <c r="J213" s="1009"/>
      <c r="K213" s="1009"/>
      <c r="L213" s="1009"/>
      <c r="M213" s="1009"/>
      <c r="N213" s="1009"/>
      <c r="O213" s="1009"/>
    </row>
    <row r="214" spans="2:15" s="927" customFormat="1">
      <c r="B214" s="1009"/>
      <c r="C214" s="1009"/>
      <c r="D214" s="1009"/>
      <c r="E214" s="1009"/>
      <c r="F214" s="1009"/>
      <c r="G214" s="1009"/>
      <c r="H214" s="1009"/>
      <c r="I214" s="1009"/>
      <c r="J214" s="1009"/>
      <c r="K214" s="1009"/>
      <c r="L214" s="1009"/>
      <c r="M214" s="1009"/>
      <c r="N214" s="1009"/>
      <c r="O214" s="1009"/>
    </row>
    <row r="215" spans="2:15" s="927" customFormat="1">
      <c r="B215" s="1009"/>
      <c r="C215" s="1009"/>
      <c r="D215" s="1009"/>
      <c r="E215" s="1009"/>
      <c r="F215" s="1009"/>
      <c r="G215" s="1009"/>
      <c r="H215" s="1009"/>
      <c r="I215" s="1009"/>
      <c r="J215" s="1009"/>
      <c r="K215" s="1009"/>
      <c r="L215" s="1009"/>
      <c r="M215" s="1009"/>
      <c r="N215" s="1009"/>
      <c r="O215" s="1009"/>
    </row>
    <row r="216" spans="2:15" s="927" customFormat="1">
      <c r="B216" s="1009"/>
      <c r="C216" s="1009"/>
      <c r="D216" s="1009"/>
      <c r="E216" s="1009"/>
      <c r="F216" s="1009"/>
      <c r="G216" s="1009"/>
      <c r="H216" s="1009"/>
      <c r="I216" s="1009"/>
      <c r="J216" s="1009"/>
      <c r="K216" s="1009"/>
      <c r="L216" s="1009"/>
      <c r="M216" s="1009"/>
      <c r="N216" s="1009"/>
      <c r="O216" s="1009"/>
    </row>
    <row r="217" spans="2:15" s="927" customFormat="1">
      <c r="B217" s="1009"/>
      <c r="C217" s="1009"/>
      <c r="D217" s="1009"/>
      <c r="E217" s="1009"/>
      <c r="F217" s="1009"/>
      <c r="G217" s="1009"/>
      <c r="H217" s="1009"/>
      <c r="I217" s="1009"/>
      <c r="J217" s="1009"/>
      <c r="K217" s="1009"/>
      <c r="L217" s="1009"/>
      <c r="M217" s="1009"/>
      <c r="N217" s="1009"/>
      <c r="O217" s="1009"/>
    </row>
    <row r="218" spans="2:15" s="927" customFormat="1">
      <c r="B218" s="1009"/>
      <c r="C218" s="1009"/>
      <c r="D218" s="1009"/>
      <c r="E218" s="1009"/>
      <c r="F218" s="1009"/>
      <c r="G218" s="1009"/>
      <c r="H218" s="1009"/>
      <c r="I218" s="1009"/>
      <c r="J218" s="1009"/>
      <c r="K218" s="1009"/>
      <c r="L218" s="1009"/>
      <c r="M218" s="1009"/>
      <c r="N218" s="1009"/>
      <c r="O218" s="1009"/>
    </row>
    <row r="219" spans="2:15" s="927" customFormat="1">
      <c r="B219" s="1009"/>
      <c r="C219" s="1009"/>
      <c r="D219" s="1009"/>
      <c r="E219" s="1009"/>
      <c r="F219" s="1009"/>
      <c r="G219" s="1009"/>
      <c r="H219" s="1009"/>
      <c r="I219" s="1009"/>
      <c r="J219" s="1009"/>
      <c r="K219" s="1009"/>
      <c r="L219" s="1009"/>
      <c r="M219" s="1009"/>
      <c r="N219" s="1009"/>
      <c r="O219" s="1009"/>
    </row>
    <row r="220" spans="2:15" s="927" customFormat="1">
      <c r="B220" s="1009"/>
      <c r="C220" s="1009"/>
      <c r="D220" s="1009"/>
      <c r="E220" s="1009"/>
      <c r="F220" s="1009"/>
      <c r="G220" s="1009"/>
      <c r="H220" s="1009"/>
      <c r="I220" s="1009"/>
      <c r="J220" s="1009"/>
      <c r="K220" s="1009"/>
      <c r="L220" s="1009"/>
      <c r="M220" s="1009"/>
      <c r="N220" s="1009"/>
      <c r="O220" s="1009"/>
    </row>
    <row r="221" spans="2:15" s="927" customFormat="1">
      <c r="B221" s="1009"/>
      <c r="C221" s="1009"/>
      <c r="D221" s="1009"/>
      <c r="E221" s="1009"/>
      <c r="F221" s="1009"/>
      <c r="G221" s="1009"/>
      <c r="H221" s="1009"/>
      <c r="I221" s="1009"/>
      <c r="J221" s="1009"/>
      <c r="K221" s="1009"/>
      <c r="L221" s="1009"/>
      <c r="M221" s="1009"/>
      <c r="N221" s="1009"/>
      <c r="O221" s="1009"/>
    </row>
    <row r="222" spans="2:15" s="927" customFormat="1">
      <c r="B222" s="1009"/>
      <c r="C222" s="1009"/>
      <c r="D222" s="1009"/>
      <c r="E222" s="1009"/>
      <c r="F222" s="1009"/>
      <c r="G222" s="1009"/>
      <c r="H222" s="1009"/>
      <c r="I222" s="1009"/>
      <c r="J222" s="1009"/>
      <c r="K222" s="1009"/>
      <c r="L222" s="1009"/>
      <c r="M222" s="1009"/>
      <c r="N222" s="1009"/>
      <c r="O222" s="1009"/>
    </row>
    <row r="223" spans="2:15" s="927" customFormat="1">
      <c r="B223" s="1009"/>
      <c r="C223" s="1009"/>
      <c r="D223" s="1009"/>
      <c r="E223" s="1009"/>
      <c r="F223" s="1009"/>
      <c r="G223" s="1009"/>
      <c r="H223" s="1009"/>
      <c r="I223" s="1009"/>
      <c r="J223" s="1009"/>
      <c r="K223" s="1009"/>
      <c r="L223" s="1009"/>
      <c r="M223" s="1009"/>
      <c r="N223" s="1009"/>
      <c r="O223" s="1009"/>
    </row>
    <row r="224" spans="2:15" s="927" customFormat="1">
      <c r="B224" s="1009"/>
      <c r="C224" s="1009"/>
      <c r="D224" s="1009"/>
      <c r="E224" s="1009"/>
      <c r="F224" s="1009"/>
      <c r="G224" s="1009"/>
      <c r="H224" s="1009"/>
      <c r="I224" s="1009"/>
      <c r="J224" s="1009"/>
      <c r="K224" s="1009"/>
      <c r="L224" s="1009"/>
      <c r="M224" s="1009"/>
      <c r="N224" s="1009"/>
      <c r="O224" s="1009"/>
    </row>
    <row r="225" spans="2:15" s="927" customFormat="1">
      <c r="B225" s="1009"/>
      <c r="C225" s="1009"/>
      <c r="D225" s="1009"/>
      <c r="E225" s="1009"/>
      <c r="F225" s="1009"/>
      <c r="G225" s="1009"/>
      <c r="H225" s="1009"/>
      <c r="I225" s="1009"/>
      <c r="J225" s="1009"/>
      <c r="K225" s="1009"/>
      <c r="L225" s="1009"/>
      <c r="M225" s="1009"/>
      <c r="N225" s="1009"/>
      <c r="O225" s="1009"/>
    </row>
    <row r="226" spans="2:15" s="927" customFormat="1">
      <c r="B226" s="1009"/>
      <c r="C226" s="1009"/>
      <c r="D226" s="1009"/>
      <c r="E226" s="1009"/>
      <c r="F226" s="1009"/>
      <c r="G226" s="1009"/>
      <c r="H226" s="1009"/>
      <c r="I226" s="1009"/>
      <c r="J226" s="1009"/>
      <c r="K226" s="1009"/>
      <c r="L226" s="1009"/>
      <c r="M226" s="1009"/>
      <c r="N226" s="1009"/>
      <c r="O226" s="1009"/>
    </row>
    <row r="227" spans="2:15" s="927" customFormat="1">
      <c r="B227" s="1009"/>
      <c r="C227" s="1009"/>
      <c r="D227" s="1009"/>
      <c r="E227" s="1009"/>
      <c r="F227" s="1009"/>
      <c r="G227" s="1009"/>
      <c r="H227" s="1009"/>
      <c r="I227" s="1009"/>
      <c r="J227" s="1009"/>
      <c r="K227" s="1009"/>
      <c r="L227" s="1009"/>
      <c r="M227" s="1009"/>
      <c r="N227" s="1009"/>
      <c r="O227" s="1009"/>
    </row>
    <row r="228" spans="2:15" s="927" customFormat="1">
      <c r="B228" s="1009"/>
      <c r="C228" s="1009"/>
      <c r="D228" s="1009"/>
      <c r="E228" s="1009"/>
      <c r="F228" s="1009"/>
      <c r="G228" s="1009"/>
      <c r="H228" s="1009"/>
      <c r="I228" s="1009"/>
      <c r="J228" s="1009"/>
      <c r="K228" s="1009"/>
      <c r="L228" s="1009"/>
      <c r="M228" s="1009"/>
      <c r="N228" s="1009"/>
      <c r="O228" s="1009"/>
    </row>
    <row r="229" spans="2:15" s="927" customFormat="1">
      <c r="B229" s="1009"/>
      <c r="C229" s="1009"/>
      <c r="D229" s="1009"/>
      <c r="E229" s="1009"/>
      <c r="F229" s="1009"/>
      <c r="G229" s="1009"/>
      <c r="H229" s="1009"/>
      <c r="I229" s="1009"/>
      <c r="J229" s="1009"/>
      <c r="K229" s="1009"/>
      <c r="L229" s="1009"/>
      <c r="M229" s="1009"/>
      <c r="N229" s="1009"/>
      <c r="O229" s="1009"/>
    </row>
    <row r="230" spans="2:15" s="927" customFormat="1">
      <c r="B230" s="1009"/>
      <c r="C230" s="1009"/>
      <c r="D230" s="1009"/>
      <c r="E230" s="1009"/>
      <c r="F230" s="1009"/>
      <c r="G230" s="1009"/>
      <c r="H230" s="1009"/>
      <c r="I230" s="1009"/>
      <c r="J230" s="1009"/>
      <c r="K230" s="1009"/>
      <c r="L230" s="1009"/>
      <c r="M230" s="1009"/>
      <c r="N230" s="1009"/>
      <c r="O230" s="1009"/>
    </row>
    <row r="231" spans="2:15" s="927" customFormat="1">
      <c r="B231" s="1009"/>
      <c r="C231" s="1009"/>
      <c r="D231" s="1009"/>
      <c r="E231" s="1009"/>
      <c r="F231" s="1009"/>
      <c r="G231" s="1009"/>
      <c r="H231" s="1009"/>
      <c r="I231" s="1009"/>
      <c r="J231" s="1009"/>
      <c r="K231" s="1009"/>
      <c r="L231" s="1009"/>
      <c r="M231" s="1009"/>
      <c r="N231" s="1009"/>
      <c r="O231" s="1009"/>
    </row>
    <row r="232" spans="2:15" s="927" customFormat="1">
      <c r="B232" s="1009"/>
      <c r="C232" s="1009"/>
      <c r="D232" s="1009"/>
      <c r="E232" s="1009"/>
      <c r="F232" s="1009"/>
      <c r="G232" s="1009"/>
      <c r="H232" s="1009"/>
      <c r="I232" s="1009"/>
      <c r="J232" s="1009"/>
      <c r="K232" s="1009"/>
      <c r="L232" s="1009"/>
      <c r="M232" s="1009"/>
      <c r="N232" s="1009"/>
      <c r="O232" s="1009"/>
    </row>
    <row r="233" spans="2:15" s="927" customFormat="1">
      <c r="B233" s="1009"/>
      <c r="C233" s="1009"/>
      <c r="D233" s="1009"/>
      <c r="E233" s="1009"/>
      <c r="F233" s="1009"/>
      <c r="G233" s="1009"/>
      <c r="H233" s="1009"/>
      <c r="I233" s="1009"/>
      <c r="J233" s="1009"/>
      <c r="K233" s="1009"/>
      <c r="L233" s="1009"/>
      <c r="M233" s="1009"/>
      <c r="N233" s="1009"/>
      <c r="O233" s="1009"/>
    </row>
    <row r="234" spans="2:15" s="927" customFormat="1">
      <c r="B234" s="1009"/>
      <c r="C234" s="1009"/>
      <c r="D234" s="1009"/>
      <c r="E234" s="1009"/>
      <c r="F234" s="1009"/>
      <c r="G234" s="1009"/>
      <c r="H234" s="1009"/>
      <c r="I234" s="1009"/>
      <c r="J234" s="1009"/>
      <c r="K234" s="1009"/>
      <c r="L234" s="1009"/>
      <c r="M234" s="1009"/>
      <c r="N234" s="1009"/>
      <c r="O234" s="1009"/>
    </row>
    <row r="235" spans="2:15" s="927" customFormat="1">
      <c r="B235" s="1009"/>
      <c r="C235" s="1009"/>
      <c r="D235" s="1009"/>
      <c r="E235" s="1009"/>
      <c r="F235" s="1009"/>
      <c r="G235" s="1009"/>
      <c r="H235" s="1009"/>
      <c r="I235" s="1009"/>
      <c r="J235" s="1009"/>
      <c r="K235" s="1009"/>
      <c r="L235" s="1009"/>
      <c r="M235" s="1009"/>
      <c r="N235" s="1009"/>
      <c r="O235" s="1009"/>
    </row>
    <row r="236" spans="2:15" s="927" customFormat="1">
      <c r="B236" s="1009"/>
      <c r="C236" s="1009"/>
      <c r="D236" s="1009"/>
      <c r="E236" s="1009"/>
      <c r="F236" s="1009"/>
      <c r="G236" s="1009"/>
      <c r="H236" s="1009"/>
      <c r="I236" s="1009"/>
      <c r="J236" s="1009"/>
      <c r="K236" s="1009"/>
      <c r="L236" s="1009"/>
      <c r="M236" s="1009"/>
      <c r="N236" s="1009"/>
      <c r="O236" s="1009"/>
    </row>
    <row r="237" spans="2:15" s="927" customFormat="1">
      <c r="B237" s="1009"/>
      <c r="C237" s="1009"/>
      <c r="D237" s="1009"/>
      <c r="E237" s="1009"/>
      <c r="F237" s="1009"/>
      <c r="G237" s="1009"/>
      <c r="H237" s="1009"/>
      <c r="I237" s="1009"/>
      <c r="J237" s="1009"/>
      <c r="K237" s="1009"/>
      <c r="L237" s="1009"/>
      <c r="M237" s="1009"/>
      <c r="N237" s="1009"/>
      <c r="O237" s="1009"/>
    </row>
    <row r="238" spans="2:15" s="927" customFormat="1">
      <c r="B238" s="1009"/>
      <c r="C238" s="1009"/>
      <c r="D238" s="1009"/>
      <c r="E238" s="1009"/>
      <c r="F238" s="1009"/>
      <c r="G238" s="1009"/>
      <c r="H238" s="1009"/>
      <c r="I238" s="1009"/>
      <c r="J238" s="1009"/>
      <c r="K238" s="1009"/>
      <c r="L238" s="1009"/>
      <c r="M238" s="1009"/>
      <c r="N238" s="1009"/>
      <c r="O238" s="1009"/>
    </row>
    <row r="239" spans="2:15" s="927" customFormat="1">
      <c r="B239" s="1009"/>
      <c r="C239" s="1009"/>
      <c r="D239" s="1009"/>
      <c r="E239" s="1009"/>
      <c r="F239" s="1009"/>
      <c r="G239" s="1009"/>
      <c r="H239" s="1009"/>
      <c r="I239" s="1009"/>
      <c r="J239" s="1009"/>
      <c r="K239" s="1009"/>
      <c r="L239" s="1009"/>
      <c r="M239" s="1009"/>
      <c r="N239" s="1009"/>
      <c r="O239" s="1009"/>
    </row>
    <row r="240" spans="2:15" s="927" customFormat="1">
      <c r="B240" s="1009"/>
      <c r="C240" s="1009"/>
      <c r="D240" s="1009"/>
      <c r="E240" s="1009"/>
      <c r="F240" s="1009"/>
      <c r="G240" s="1009"/>
      <c r="H240" s="1009"/>
      <c r="I240" s="1009"/>
      <c r="J240" s="1009"/>
      <c r="K240" s="1009"/>
      <c r="L240" s="1009"/>
      <c r="M240" s="1009"/>
      <c r="N240" s="1009"/>
      <c r="O240" s="1009"/>
    </row>
    <row r="241" spans="2:15" s="927" customFormat="1">
      <c r="B241" s="1009"/>
      <c r="C241" s="1009"/>
      <c r="D241" s="1009"/>
      <c r="E241" s="1009"/>
      <c r="F241" s="1009"/>
      <c r="G241" s="1009"/>
      <c r="H241" s="1009"/>
      <c r="I241" s="1009"/>
      <c r="J241" s="1009"/>
      <c r="K241" s="1009"/>
      <c r="L241" s="1009"/>
      <c r="M241" s="1009"/>
      <c r="N241" s="1009"/>
      <c r="O241" s="1009"/>
    </row>
    <row r="242" spans="2:15" s="927" customFormat="1">
      <c r="B242" s="1009"/>
      <c r="C242" s="1009"/>
      <c r="D242" s="1009"/>
      <c r="E242" s="1009"/>
      <c r="F242" s="1009"/>
      <c r="G242" s="1009"/>
      <c r="H242" s="1009"/>
      <c r="I242" s="1009"/>
      <c r="J242" s="1009"/>
      <c r="K242" s="1009"/>
      <c r="L242" s="1009"/>
      <c r="M242" s="1009"/>
      <c r="N242" s="1009"/>
      <c r="O242" s="1009"/>
    </row>
    <row r="243" spans="2:15" s="927" customFormat="1">
      <c r="B243" s="1009"/>
      <c r="C243" s="1009"/>
      <c r="D243" s="1009"/>
      <c r="E243" s="1009"/>
      <c r="F243" s="1009"/>
      <c r="G243" s="1009"/>
      <c r="H243" s="1009"/>
      <c r="I243" s="1009"/>
      <c r="J243" s="1009"/>
      <c r="K243" s="1009"/>
      <c r="L243" s="1009"/>
      <c r="M243" s="1009"/>
      <c r="N243" s="1009"/>
      <c r="O243" s="1009"/>
    </row>
    <row r="244" spans="2:15" s="927" customFormat="1">
      <c r="B244" s="1009"/>
      <c r="C244" s="1009"/>
      <c r="D244" s="1009"/>
      <c r="E244" s="1009"/>
      <c r="F244" s="1009"/>
      <c r="G244" s="1009"/>
      <c r="H244" s="1009"/>
      <c r="I244" s="1009"/>
      <c r="J244" s="1009"/>
      <c r="K244" s="1009"/>
      <c r="L244" s="1009"/>
      <c r="M244" s="1009"/>
      <c r="N244" s="1009"/>
      <c r="O244" s="1009"/>
    </row>
    <row r="245" spans="2:15" s="927" customFormat="1">
      <c r="B245" s="1009"/>
      <c r="C245" s="1009"/>
      <c r="D245" s="1009"/>
      <c r="E245" s="1009"/>
      <c r="F245" s="1009"/>
      <c r="G245" s="1009"/>
      <c r="H245" s="1009"/>
      <c r="I245" s="1009"/>
      <c r="J245" s="1009"/>
      <c r="K245" s="1009"/>
      <c r="L245" s="1009"/>
      <c r="M245" s="1009"/>
      <c r="N245" s="1009"/>
      <c r="O245" s="1009"/>
    </row>
    <row r="246" spans="2:15" s="927" customFormat="1">
      <c r="B246" s="1009"/>
      <c r="C246" s="1009"/>
      <c r="D246" s="1009"/>
      <c r="E246" s="1009"/>
      <c r="F246" s="1009"/>
      <c r="G246" s="1009"/>
      <c r="H246" s="1009"/>
      <c r="I246" s="1009"/>
      <c r="J246" s="1009"/>
      <c r="K246" s="1009"/>
      <c r="L246" s="1009"/>
      <c r="M246" s="1009"/>
      <c r="N246" s="1009"/>
      <c r="O246" s="1009"/>
    </row>
    <row r="247" spans="2:15" s="927" customFormat="1">
      <c r="B247" s="1009"/>
      <c r="C247" s="1009"/>
      <c r="D247" s="1009"/>
      <c r="E247" s="1009"/>
      <c r="F247" s="1009"/>
      <c r="G247" s="1009"/>
      <c r="H247" s="1009"/>
      <c r="I247" s="1009"/>
      <c r="J247" s="1009"/>
      <c r="K247" s="1009"/>
      <c r="L247" s="1009"/>
      <c r="M247" s="1009"/>
      <c r="N247" s="1009"/>
      <c r="O247" s="1009"/>
    </row>
    <row r="248" spans="2:15" s="927" customFormat="1">
      <c r="B248" s="1009"/>
      <c r="C248" s="1009"/>
      <c r="D248" s="1009"/>
      <c r="E248" s="1009"/>
      <c r="F248" s="1009"/>
      <c r="G248" s="1009"/>
      <c r="H248" s="1009"/>
      <c r="I248" s="1009"/>
      <c r="J248" s="1009"/>
      <c r="K248" s="1009"/>
      <c r="L248" s="1009"/>
      <c r="M248" s="1009"/>
      <c r="N248" s="1009"/>
      <c r="O248" s="1009"/>
    </row>
    <row r="249" spans="2:15" s="927" customFormat="1">
      <c r="B249" s="1009"/>
      <c r="C249" s="1009"/>
      <c r="D249" s="1009"/>
      <c r="E249" s="1009"/>
      <c r="F249" s="1009"/>
      <c r="G249" s="1009"/>
      <c r="H249" s="1009"/>
      <c r="I249" s="1009"/>
      <c r="J249" s="1009"/>
      <c r="K249" s="1009"/>
      <c r="L249" s="1009"/>
      <c r="M249" s="1009"/>
      <c r="N249" s="1009"/>
      <c r="O249" s="1009"/>
    </row>
    <row r="250" spans="2:15" s="927" customFormat="1">
      <c r="B250" s="1009"/>
      <c r="C250" s="1009"/>
      <c r="D250" s="1009"/>
      <c r="E250" s="1009"/>
      <c r="F250" s="1009"/>
      <c r="G250" s="1009"/>
      <c r="H250" s="1009"/>
      <c r="I250" s="1009"/>
      <c r="J250" s="1009"/>
      <c r="K250" s="1009"/>
      <c r="L250" s="1009"/>
      <c r="M250" s="1009"/>
      <c r="N250" s="1009"/>
      <c r="O250" s="1009"/>
    </row>
    <row r="251" spans="2:15" s="927" customFormat="1">
      <c r="B251" s="1009"/>
      <c r="C251" s="1009"/>
      <c r="D251" s="1009"/>
      <c r="E251" s="1009"/>
      <c r="F251" s="1009"/>
      <c r="G251" s="1009"/>
      <c r="H251" s="1009"/>
      <c r="I251" s="1009"/>
      <c r="J251" s="1009"/>
      <c r="K251" s="1009"/>
      <c r="L251" s="1009"/>
      <c r="M251" s="1009"/>
      <c r="N251" s="1009"/>
      <c r="O251" s="1009"/>
    </row>
    <row r="252" spans="2:15" s="927" customFormat="1">
      <c r="B252" s="1009"/>
      <c r="C252" s="1009"/>
      <c r="D252" s="1009"/>
      <c r="E252" s="1009"/>
      <c r="F252" s="1009"/>
      <c r="G252" s="1009"/>
      <c r="H252" s="1009"/>
      <c r="I252" s="1009"/>
      <c r="J252" s="1009"/>
      <c r="K252" s="1009"/>
      <c r="L252" s="1009"/>
      <c r="M252" s="1009"/>
      <c r="N252" s="1009"/>
      <c r="O252" s="1009"/>
    </row>
    <row r="253" spans="2:15" s="927" customFormat="1">
      <c r="B253" s="1009"/>
      <c r="C253" s="1009"/>
      <c r="D253" s="1009"/>
      <c r="E253" s="1009"/>
      <c r="F253" s="1009"/>
      <c r="G253" s="1009"/>
      <c r="H253" s="1009"/>
      <c r="I253" s="1009"/>
      <c r="J253" s="1009"/>
      <c r="K253" s="1009"/>
      <c r="L253" s="1009"/>
      <c r="M253" s="1009"/>
      <c r="N253" s="1009"/>
      <c r="O253" s="1009"/>
    </row>
    <row r="254" spans="2:15" s="927" customFormat="1">
      <c r="B254" s="1009"/>
      <c r="C254" s="1009"/>
      <c r="D254" s="1009"/>
      <c r="E254" s="1009"/>
      <c r="F254" s="1009"/>
      <c r="G254" s="1009"/>
      <c r="H254" s="1009"/>
      <c r="I254" s="1009"/>
      <c r="J254" s="1009"/>
      <c r="K254" s="1009"/>
      <c r="L254" s="1009"/>
      <c r="M254" s="1009"/>
      <c r="N254" s="1009"/>
      <c r="O254" s="1009"/>
    </row>
    <row r="255" spans="2:15" s="927" customFormat="1">
      <c r="B255" s="1009"/>
      <c r="C255" s="1009"/>
      <c r="D255" s="1009"/>
      <c r="E255" s="1009"/>
      <c r="F255" s="1009"/>
      <c r="G255" s="1009"/>
      <c r="H255" s="1009"/>
      <c r="I255" s="1009"/>
      <c r="J255" s="1009"/>
      <c r="K255" s="1009"/>
      <c r="L255" s="1009"/>
      <c r="M255" s="1009"/>
      <c r="N255" s="1009"/>
      <c r="O255" s="1009"/>
    </row>
    <row r="256" spans="2:15" s="927" customFormat="1">
      <c r="B256" s="1009"/>
      <c r="C256" s="1009"/>
      <c r="D256" s="1009"/>
      <c r="E256" s="1009"/>
      <c r="F256" s="1009"/>
      <c r="G256" s="1009"/>
      <c r="H256" s="1009"/>
      <c r="I256" s="1009"/>
      <c r="J256" s="1009"/>
      <c r="K256" s="1009"/>
      <c r="L256" s="1009"/>
      <c r="M256" s="1009"/>
      <c r="N256" s="1009"/>
      <c r="O256" s="1009"/>
    </row>
    <row r="257" spans="2:15" s="927" customFormat="1">
      <c r="B257" s="1009"/>
      <c r="C257" s="1009"/>
      <c r="D257" s="1009"/>
      <c r="E257" s="1009"/>
      <c r="F257" s="1009"/>
      <c r="G257" s="1009"/>
      <c r="H257" s="1009"/>
      <c r="I257" s="1009"/>
      <c r="J257" s="1009"/>
      <c r="K257" s="1009"/>
      <c r="L257" s="1009"/>
      <c r="M257" s="1009"/>
      <c r="N257" s="1009"/>
      <c r="O257" s="1009"/>
    </row>
    <row r="258" spans="2:15" s="927" customFormat="1">
      <c r="B258" s="1009"/>
      <c r="C258" s="1009"/>
      <c r="D258" s="1009"/>
      <c r="E258" s="1009"/>
      <c r="F258" s="1009"/>
      <c r="G258" s="1009"/>
      <c r="H258" s="1009"/>
      <c r="I258" s="1009"/>
      <c r="J258" s="1009"/>
      <c r="K258" s="1009"/>
      <c r="L258" s="1009"/>
      <c r="M258" s="1009"/>
      <c r="N258" s="1009"/>
      <c r="O258" s="1009"/>
    </row>
    <row r="259" spans="2:15" s="927" customFormat="1">
      <c r="B259" s="1009"/>
      <c r="C259" s="1009"/>
      <c r="D259" s="1009"/>
      <c r="E259" s="1009"/>
      <c r="F259" s="1009"/>
      <c r="G259" s="1009"/>
      <c r="H259" s="1009"/>
      <c r="I259" s="1009"/>
      <c r="J259" s="1009"/>
      <c r="K259" s="1009"/>
      <c r="L259" s="1009"/>
      <c r="M259" s="1009"/>
      <c r="N259" s="1009"/>
      <c r="O259" s="1009"/>
    </row>
    <row r="260" spans="2:15" s="927" customFormat="1">
      <c r="B260" s="1009"/>
      <c r="C260" s="1009"/>
      <c r="D260" s="1009"/>
      <c r="E260" s="1009"/>
      <c r="F260" s="1009"/>
      <c r="G260" s="1009"/>
      <c r="H260" s="1009"/>
      <c r="I260" s="1009"/>
      <c r="J260" s="1009"/>
      <c r="K260" s="1009"/>
      <c r="L260" s="1009"/>
      <c r="M260" s="1009"/>
      <c r="N260" s="1009"/>
      <c r="O260" s="1009"/>
    </row>
    <row r="261" spans="2:15" s="927" customFormat="1">
      <c r="B261" s="1009"/>
      <c r="C261" s="1009"/>
      <c r="D261" s="1009"/>
      <c r="E261" s="1009"/>
      <c r="F261" s="1009"/>
      <c r="G261" s="1009"/>
      <c r="H261" s="1009"/>
      <c r="I261" s="1009"/>
      <c r="J261" s="1009"/>
      <c r="K261" s="1009"/>
      <c r="L261" s="1009"/>
      <c r="M261" s="1009"/>
      <c r="N261" s="1009"/>
      <c r="O261" s="1009"/>
    </row>
    <row r="262" spans="2:15" s="927" customFormat="1">
      <c r="B262" s="1009"/>
      <c r="C262" s="1009"/>
      <c r="D262" s="1009"/>
      <c r="E262" s="1009"/>
      <c r="F262" s="1009"/>
      <c r="G262" s="1009"/>
      <c r="H262" s="1009"/>
      <c r="I262" s="1009"/>
      <c r="J262" s="1009"/>
      <c r="K262" s="1009"/>
      <c r="L262" s="1009"/>
      <c r="M262" s="1009"/>
      <c r="N262" s="1009"/>
      <c r="O262" s="1009"/>
    </row>
    <row r="263" spans="2:15" s="927" customFormat="1">
      <c r="B263" s="1009"/>
      <c r="C263" s="1009"/>
      <c r="D263" s="1009"/>
      <c r="E263" s="1009"/>
      <c r="F263" s="1009"/>
      <c r="G263" s="1009"/>
      <c r="H263" s="1009"/>
      <c r="I263" s="1009"/>
      <c r="J263" s="1009"/>
      <c r="K263" s="1009"/>
      <c r="L263" s="1009"/>
      <c r="M263" s="1009"/>
      <c r="N263" s="1009"/>
      <c r="O263" s="1009"/>
    </row>
    <row r="264" spans="2:15" s="927" customFormat="1">
      <c r="B264" s="1009"/>
      <c r="C264" s="1009"/>
      <c r="D264" s="1009"/>
      <c r="E264" s="1009"/>
      <c r="F264" s="1009"/>
      <c r="G264" s="1009"/>
      <c r="H264" s="1009"/>
      <c r="I264" s="1009"/>
      <c r="J264" s="1009"/>
      <c r="K264" s="1009"/>
      <c r="L264" s="1009"/>
      <c r="M264" s="1009"/>
      <c r="N264" s="1009"/>
      <c r="O264" s="1009"/>
    </row>
    <row r="265" spans="2:15" s="927" customFormat="1">
      <c r="B265" s="1009"/>
      <c r="C265" s="1009"/>
      <c r="D265" s="1009"/>
      <c r="E265" s="1009"/>
      <c r="F265" s="1009"/>
      <c r="G265" s="1009"/>
      <c r="H265" s="1009"/>
      <c r="I265" s="1009"/>
      <c r="J265" s="1009"/>
      <c r="K265" s="1009"/>
      <c r="L265" s="1009"/>
      <c r="M265" s="1009"/>
      <c r="N265" s="1009"/>
      <c r="O265" s="1009"/>
    </row>
    <row r="266" spans="2:15" s="927" customFormat="1">
      <c r="B266" s="1009"/>
      <c r="C266" s="1009"/>
      <c r="D266" s="1009"/>
      <c r="E266" s="1009"/>
      <c r="F266" s="1009"/>
      <c r="G266" s="1009"/>
      <c r="H266" s="1009"/>
      <c r="I266" s="1009"/>
      <c r="J266" s="1009"/>
      <c r="K266" s="1009"/>
      <c r="L266" s="1009"/>
      <c r="M266" s="1009"/>
      <c r="N266" s="1009"/>
      <c r="O266" s="1009"/>
    </row>
    <row r="267" spans="2:15" s="927" customFormat="1">
      <c r="B267" s="1009"/>
      <c r="C267" s="1009"/>
      <c r="D267" s="1009"/>
      <c r="E267" s="1009"/>
      <c r="F267" s="1009"/>
      <c r="G267" s="1009"/>
      <c r="H267" s="1009"/>
      <c r="I267" s="1009"/>
      <c r="J267" s="1009"/>
      <c r="K267" s="1009"/>
      <c r="L267" s="1009"/>
      <c r="M267" s="1009"/>
      <c r="N267" s="1009"/>
      <c r="O267" s="1009"/>
    </row>
    <row r="268" spans="2:15" s="927" customFormat="1">
      <c r="B268" s="1009"/>
      <c r="C268" s="1009"/>
      <c r="D268" s="1009"/>
      <c r="E268" s="1009"/>
      <c r="F268" s="1009"/>
      <c r="G268" s="1009"/>
      <c r="H268" s="1009"/>
      <c r="I268" s="1009"/>
      <c r="J268" s="1009"/>
      <c r="K268" s="1009"/>
      <c r="L268" s="1009"/>
      <c r="M268" s="1009"/>
      <c r="N268" s="1009"/>
      <c r="O268" s="1009"/>
    </row>
    <row r="269" spans="2:15" s="927" customFormat="1">
      <c r="B269" s="1009"/>
      <c r="C269" s="1009"/>
      <c r="D269" s="1009"/>
      <c r="E269" s="1009"/>
      <c r="F269" s="1009"/>
      <c r="G269" s="1009"/>
      <c r="H269" s="1009"/>
      <c r="I269" s="1009"/>
      <c r="J269" s="1009"/>
      <c r="K269" s="1009"/>
      <c r="L269" s="1009"/>
      <c r="M269" s="1009"/>
      <c r="N269" s="1009"/>
      <c r="O269" s="1009"/>
    </row>
    <row r="270" spans="2:15" s="927" customFormat="1">
      <c r="B270" s="1009"/>
      <c r="C270" s="1009"/>
      <c r="D270" s="1009"/>
      <c r="E270" s="1009"/>
      <c r="F270" s="1009"/>
      <c r="G270" s="1009"/>
      <c r="H270" s="1009"/>
      <c r="I270" s="1009"/>
      <c r="J270" s="1009"/>
      <c r="K270" s="1009"/>
      <c r="L270" s="1009"/>
      <c r="M270" s="1009"/>
      <c r="N270" s="1009"/>
      <c r="O270" s="1009"/>
    </row>
    <row r="271" spans="2:15" s="927" customFormat="1">
      <c r="B271" s="1009"/>
      <c r="C271" s="1009"/>
      <c r="D271" s="1009"/>
      <c r="E271" s="1009"/>
      <c r="F271" s="1009"/>
      <c r="G271" s="1009"/>
      <c r="H271" s="1009"/>
      <c r="I271" s="1009"/>
      <c r="J271" s="1009"/>
      <c r="K271" s="1009"/>
      <c r="L271" s="1009"/>
      <c r="M271" s="1009"/>
      <c r="N271" s="1009"/>
      <c r="O271" s="1009"/>
    </row>
    <row r="272" spans="2:15" s="927" customFormat="1">
      <c r="B272" s="1009"/>
      <c r="C272" s="1009"/>
      <c r="D272" s="1009"/>
      <c r="E272" s="1009"/>
      <c r="F272" s="1009"/>
      <c r="G272" s="1009"/>
      <c r="H272" s="1009"/>
      <c r="I272" s="1009"/>
      <c r="J272" s="1009"/>
      <c r="K272" s="1009"/>
      <c r="L272" s="1009"/>
      <c r="M272" s="1009"/>
      <c r="N272" s="1009"/>
      <c r="O272" s="1009"/>
    </row>
    <row r="273" spans="2:15" s="927" customFormat="1">
      <c r="B273" s="1009"/>
      <c r="C273" s="1009"/>
      <c r="D273" s="1009"/>
      <c r="E273" s="1009"/>
      <c r="F273" s="1009"/>
      <c r="G273" s="1009"/>
      <c r="H273" s="1009"/>
      <c r="I273" s="1009"/>
      <c r="J273" s="1009"/>
      <c r="K273" s="1009"/>
      <c r="L273" s="1009"/>
      <c r="M273" s="1009"/>
      <c r="N273" s="1009"/>
      <c r="O273" s="1009"/>
    </row>
    <row r="274" spans="2:15" s="927" customFormat="1">
      <c r="B274" s="1009"/>
      <c r="C274" s="1009"/>
      <c r="D274" s="1009"/>
      <c r="E274" s="1009"/>
      <c r="F274" s="1009"/>
      <c r="G274" s="1009"/>
      <c r="H274" s="1009"/>
      <c r="I274" s="1009"/>
      <c r="J274" s="1009"/>
      <c r="K274" s="1009"/>
      <c r="L274" s="1009"/>
      <c r="M274" s="1009"/>
      <c r="N274" s="1009"/>
      <c r="O274" s="1009"/>
    </row>
    <row r="275" spans="2:15" s="927" customFormat="1">
      <c r="B275" s="1009"/>
      <c r="C275" s="1009"/>
      <c r="D275" s="1009"/>
      <c r="E275" s="1009"/>
      <c r="F275" s="1009"/>
      <c r="G275" s="1009"/>
      <c r="H275" s="1009"/>
      <c r="I275" s="1009"/>
      <c r="J275" s="1009"/>
      <c r="K275" s="1009"/>
      <c r="L275" s="1009"/>
      <c r="M275" s="1009"/>
      <c r="N275" s="1009"/>
      <c r="O275" s="1009"/>
    </row>
    <row r="276" spans="2:15" s="927" customFormat="1">
      <c r="B276" s="1009"/>
      <c r="C276" s="1009"/>
      <c r="D276" s="1009"/>
      <c r="E276" s="1009"/>
      <c r="F276" s="1009"/>
      <c r="G276" s="1009"/>
      <c r="H276" s="1009"/>
      <c r="I276" s="1009"/>
      <c r="J276" s="1009"/>
      <c r="K276" s="1009"/>
      <c r="L276" s="1009"/>
      <c r="M276" s="1009"/>
      <c r="N276" s="1009"/>
      <c r="O276" s="1009"/>
    </row>
    <row r="277" spans="2:15" s="927" customFormat="1">
      <c r="B277" s="1009"/>
      <c r="C277" s="1009"/>
      <c r="D277" s="1009"/>
      <c r="E277" s="1009"/>
      <c r="F277" s="1009"/>
      <c r="G277" s="1009"/>
      <c r="H277" s="1009"/>
      <c r="I277" s="1009"/>
      <c r="J277" s="1009"/>
      <c r="K277" s="1009"/>
      <c r="L277" s="1009"/>
      <c r="M277" s="1009"/>
      <c r="N277" s="1009"/>
      <c r="O277" s="1009"/>
    </row>
    <row r="278" spans="2:15" s="927" customFormat="1">
      <c r="B278" s="1009"/>
      <c r="C278" s="1009"/>
      <c r="D278" s="1009"/>
      <c r="E278" s="1009"/>
      <c r="F278" s="1009"/>
      <c r="G278" s="1009"/>
      <c r="H278" s="1009"/>
      <c r="I278" s="1009"/>
      <c r="J278" s="1009"/>
      <c r="K278" s="1009"/>
      <c r="L278" s="1009"/>
      <c r="M278" s="1009"/>
      <c r="N278" s="1009"/>
      <c r="O278" s="1009"/>
    </row>
    <row r="279" spans="2:15" s="927" customFormat="1">
      <c r="B279" s="1009"/>
      <c r="C279" s="1009"/>
      <c r="D279" s="1009"/>
      <c r="E279" s="1009"/>
      <c r="F279" s="1009"/>
      <c r="G279" s="1009"/>
      <c r="H279" s="1009"/>
      <c r="I279" s="1009"/>
      <c r="J279" s="1009"/>
      <c r="K279" s="1009"/>
      <c r="L279" s="1009"/>
      <c r="M279" s="1009"/>
      <c r="N279" s="1009"/>
      <c r="O279" s="1009"/>
    </row>
    <row r="280" spans="2:15" s="927" customFormat="1">
      <c r="B280" s="1009"/>
      <c r="C280" s="1009"/>
      <c r="D280" s="1009"/>
      <c r="E280" s="1009"/>
      <c r="F280" s="1009"/>
      <c r="G280" s="1009"/>
      <c r="H280" s="1009"/>
      <c r="I280" s="1009"/>
      <c r="J280" s="1009"/>
      <c r="K280" s="1009"/>
      <c r="L280" s="1009"/>
      <c r="M280" s="1009"/>
      <c r="N280" s="1009"/>
      <c r="O280" s="1009"/>
    </row>
    <row r="281" spans="2:15" s="927" customFormat="1">
      <c r="B281" s="1009"/>
      <c r="C281" s="1009"/>
      <c r="D281" s="1009"/>
      <c r="E281" s="1009"/>
      <c r="F281" s="1009"/>
      <c r="G281" s="1009"/>
      <c r="H281" s="1009"/>
      <c r="I281" s="1009"/>
      <c r="J281" s="1009"/>
      <c r="K281" s="1009"/>
      <c r="L281" s="1009"/>
      <c r="M281" s="1009"/>
      <c r="N281" s="1009"/>
      <c r="O281" s="1009"/>
    </row>
    <row r="282" spans="2:15" s="927" customFormat="1">
      <c r="B282" s="1009"/>
      <c r="C282" s="1009"/>
      <c r="D282" s="1009"/>
      <c r="E282" s="1009"/>
      <c r="F282" s="1009"/>
      <c r="G282" s="1009"/>
      <c r="H282" s="1009"/>
      <c r="I282" s="1009"/>
      <c r="J282" s="1009"/>
      <c r="K282" s="1009"/>
      <c r="L282" s="1009"/>
      <c r="M282" s="1009"/>
      <c r="N282" s="1009"/>
      <c r="O282" s="1009"/>
    </row>
    <row r="283" spans="2:15" s="927" customFormat="1">
      <c r="B283" s="1009"/>
      <c r="C283" s="1009"/>
      <c r="D283" s="1009"/>
      <c r="E283" s="1009"/>
      <c r="F283" s="1009"/>
      <c r="G283" s="1009"/>
      <c r="H283" s="1009"/>
      <c r="I283" s="1009"/>
      <c r="J283" s="1009"/>
      <c r="K283" s="1009"/>
      <c r="L283" s="1009"/>
      <c r="M283" s="1009"/>
      <c r="N283" s="1009"/>
      <c r="O283" s="1009"/>
    </row>
    <row r="284" spans="2:15" s="927" customFormat="1">
      <c r="B284" s="1009"/>
      <c r="C284" s="1009"/>
      <c r="D284" s="1009"/>
      <c r="E284" s="1009"/>
      <c r="F284" s="1009"/>
      <c r="G284" s="1009"/>
      <c r="H284" s="1009"/>
      <c r="I284" s="1009"/>
      <c r="J284" s="1009"/>
      <c r="K284" s="1009"/>
      <c r="L284" s="1009"/>
      <c r="M284" s="1009"/>
      <c r="N284" s="1009"/>
      <c r="O284" s="1009"/>
    </row>
    <row r="285" spans="2:15" s="927" customFormat="1">
      <c r="B285" s="1009"/>
      <c r="C285" s="1009"/>
      <c r="D285" s="1009"/>
      <c r="E285" s="1009"/>
      <c r="F285" s="1009"/>
      <c r="G285" s="1009"/>
      <c r="H285" s="1009"/>
      <c r="I285" s="1009"/>
      <c r="J285" s="1009"/>
      <c r="K285" s="1009"/>
      <c r="L285" s="1009"/>
      <c r="M285" s="1009"/>
      <c r="N285" s="1009"/>
      <c r="O285" s="1009"/>
    </row>
    <row r="286" spans="2:15" s="927" customFormat="1">
      <c r="B286" s="1009"/>
      <c r="C286" s="1009"/>
      <c r="D286" s="1009"/>
      <c r="E286" s="1009"/>
      <c r="F286" s="1009"/>
      <c r="G286" s="1009"/>
      <c r="H286" s="1009"/>
      <c r="I286" s="1009"/>
      <c r="J286" s="1009"/>
      <c r="K286" s="1009"/>
      <c r="L286" s="1009"/>
      <c r="M286" s="1009"/>
      <c r="N286" s="1009"/>
      <c r="O286" s="1009"/>
    </row>
    <row r="287" spans="2:15" s="927" customFormat="1">
      <c r="B287" s="1009"/>
      <c r="C287" s="1009"/>
      <c r="D287" s="1009"/>
      <c r="E287" s="1009"/>
      <c r="F287" s="1009"/>
      <c r="G287" s="1009"/>
      <c r="H287" s="1009"/>
      <c r="I287" s="1009"/>
      <c r="J287" s="1009"/>
      <c r="K287" s="1009"/>
      <c r="L287" s="1009"/>
      <c r="M287" s="1009"/>
      <c r="N287" s="1009"/>
      <c r="O287" s="1009"/>
    </row>
    <row r="288" spans="2:15" s="927" customFormat="1">
      <c r="B288" s="1009"/>
      <c r="C288" s="1009"/>
      <c r="D288" s="1009"/>
      <c r="E288" s="1009"/>
      <c r="F288" s="1009"/>
      <c r="G288" s="1009"/>
      <c r="H288" s="1009"/>
      <c r="I288" s="1009"/>
      <c r="J288" s="1009"/>
      <c r="K288" s="1009"/>
      <c r="L288" s="1009"/>
      <c r="M288" s="1009"/>
      <c r="N288" s="1009"/>
      <c r="O288" s="1009"/>
    </row>
    <row r="289" spans="2:15" s="927" customFormat="1">
      <c r="B289" s="1009"/>
      <c r="C289" s="1009"/>
      <c r="D289" s="1009"/>
      <c r="E289" s="1009"/>
      <c r="F289" s="1009"/>
      <c r="G289" s="1009"/>
      <c r="H289" s="1009"/>
      <c r="I289" s="1009"/>
      <c r="J289" s="1009"/>
      <c r="K289" s="1009"/>
      <c r="L289" s="1009"/>
      <c r="M289" s="1009"/>
      <c r="N289" s="1009"/>
      <c r="O289" s="1009"/>
    </row>
    <row r="290" spans="2:15" s="927" customFormat="1">
      <c r="B290" s="1009"/>
      <c r="C290" s="1009"/>
      <c r="D290" s="1009"/>
      <c r="E290" s="1009"/>
      <c r="F290" s="1009"/>
      <c r="G290" s="1009"/>
      <c r="H290" s="1009"/>
      <c r="I290" s="1009"/>
      <c r="J290" s="1009"/>
      <c r="K290" s="1009"/>
      <c r="L290" s="1009"/>
      <c r="M290" s="1009"/>
      <c r="N290" s="1009"/>
      <c r="O290" s="1009"/>
    </row>
    <row r="291" spans="2:15" s="927" customFormat="1">
      <c r="B291" s="1009"/>
      <c r="C291" s="1009"/>
      <c r="D291" s="1009"/>
      <c r="E291" s="1009"/>
      <c r="F291" s="1009"/>
      <c r="G291" s="1009"/>
      <c r="H291" s="1009"/>
      <c r="I291" s="1009"/>
      <c r="J291" s="1009"/>
      <c r="K291" s="1009"/>
      <c r="L291" s="1009"/>
      <c r="M291" s="1009"/>
      <c r="N291" s="1009"/>
      <c r="O291" s="1009"/>
    </row>
    <row r="292" spans="2:15" s="927" customFormat="1">
      <c r="B292" s="1009"/>
      <c r="C292" s="1009"/>
      <c r="D292" s="1009"/>
      <c r="E292" s="1009"/>
      <c r="F292" s="1009"/>
      <c r="G292" s="1009"/>
      <c r="H292" s="1009"/>
      <c r="I292" s="1009"/>
      <c r="J292" s="1009"/>
      <c r="K292" s="1009"/>
      <c r="L292" s="1009"/>
      <c r="M292" s="1009"/>
      <c r="N292" s="1009"/>
      <c r="O292" s="1009"/>
    </row>
    <row r="293" spans="2:15" s="927" customFormat="1">
      <c r="B293" s="1009"/>
      <c r="C293" s="1009"/>
      <c r="D293" s="1009"/>
      <c r="E293" s="1009"/>
      <c r="F293" s="1009"/>
      <c r="G293" s="1009"/>
      <c r="H293" s="1009"/>
      <c r="I293" s="1009"/>
      <c r="J293" s="1009"/>
      <c r="K293" s="1009"/>
      <c r="L293" s="1009"/>
      <c r="M293" s="1009"/>
      <c r="N293" s="1009"/>
      <c r="O293" s="1009"/>
    </row>
    <row r="294" spans="2:15" s="927" customFormat="1">
      <c r="B294" s="1009"/>
      <c r="C294" s="1009"/>
      <c r="D294" s="1009"/>
      <c r="E294" s="1009"/>
      <c r="F294" s="1009"/>
      <c r="G294" s="1009"/>
      <c r="H294" s="1009"/>
      <c r="I294" s="1009"/>
      <c r="J294" s="1009"/>
      <c r="K294" s="1009"/>
      <c r="L294" s="1009"/>
      <c r="M294" s="1009"/>
      <c r="N294" s="1009"/>
      <c r="O294" s="1009"/>
    </row>
    <row r="295" spans="2:15" s="927" customFormat="1">
      <c r="B295" s="1009"/>
      <c r="C295" s="1009"/>
      <c r="D295" s="1009"/>
      <c r="E295" s="1009"/>
      <c r="F295" s="1009"/>
      <c r="G295" s="1009"/>
      <c r="H295" s="1009"/>
      <c r="I295" s="1009"/>
      <c r="J295" s="1009"/>
      <c r="K295" s="1009"/>
      <c r="L295" s="1009"/>
      <c r="M295" s="1009"/>
      <c r="N295" s="1009"/>
      <c r="O295" s="1009"/>
    </row>
    <row r="296" spans="2:15" s="927" customFormat="1">
      <c r="B296" s="1009"/>
      <c r="C296" s="1009"/>
      <c r="D296" s="1009"/>
      <c r="E296" s="1009"/>
      <c r="F296" s="1009"/>
      <c r="G296" s="1009"/>
      <c r="H296" s="1009"/>
      <c r="I296" s="1009"/>
      <c r="J296" s="1009"/>
      <c r="K296" s="1009"/>
      <c r="L296" s="1009"/>
      <c r="M296" s="1009"/>
      <c r="N296" s="1009"/>
      <c r="O296" s="1009"/>
    </row>
    <row r="297" spans="2:15" s="927" customFormat="1">
      <c r="B297" s="1009"/>
      <c r="C297" s="1009"/>
      <c r="D297" s="1009"/>
      <c r="E297" s="1009"/>
      <c r="F297" s="1009"/>
      <c r="G297" s="1009"/>
      <c r="H297" s="1009"/>
      <c r="I297" s="1009"/>
      <c r="J297" s="1009"/>
      <c r="K297" s="1009"/>
      <c r="L297" s="1009"/>
      <c r="M297" s="1009"/>
      <c r="N297" s="1009"/>
      <c r="O297" s="1009"/>
    </row>
    <row r="298" spans="2:15" s="927" customFormat="1">
      <c r="B298" s="1009"/>
      <c r="C298" s="1009"/>
      <c r="D298" s="1009"/>
      <c r="E298" s="1009"/>
      <c r="F298" s="1009"/>
      <c r="G298" s="1009"/>
      <c r="H298" s="1009"/>
      <c r="I298" s="1009"/>
      <c r="J298" s="1009"/>
      <c r="K298" s="1009"/>
      <c r="L298" s="1009"/>
      <c r="M298" s="1009"/>
      <c r="N298" s="1009"/>
      <c r="O298" s="1009"/>
    </row>
    <row r="299" spans="2:15" s="927" customFormat="1">
      <c r="B299" s="1009"/>
      <c r="C299" s="1009"/>
      <c r="D299" s="1009"/>
      <c r="E299" s="1009"/>
      <c r="F299" s="1009"/>
      <c r="G299" s="1009"/>
      <c r="H299" s="1009"/>
      <c r="I299" s="1009"/>
      <c r="J299" s="1009"/>
      <c r="K299" s="1009"/>
      <c r="L299" s="1009"/>
      <c r="M299" s="1009"/>
      <c r="N299" s="1009"/>
      <c r="O299" s="1009"/>
    </row>
    <row r="300" spans="2:15" s="927" customFormat="1">
      <c r="B300" s="1009"/>
      <c r="C300" s="1009"/>
      <c r="D300" s="1009"/>
      <c r="E300" s="1009"/>
      <c r="F300" s="1009"/>
      <c r="G300" s="1009"/>
      <c r="H300" s="1009"/>
      <c r="I300" s="1009"/>
      <c r="J300" s="1009"/>
      <c r="K300" s="1009"/>
      <c r="L300" s="1009"/>
      <c r="M300" s="1009"/>
      <c r="N300" s="1009"/>
      <c r="O300" s="1009"/>
    </row>
    <row r="301" spans="2:15" s="927" customFormat="1">
      <c r="B301" s="1009"/>
      <c r="C301" s="1009"/>
      <c r="D301" s="1009"/>
      <c r="E301" s="1009"/>
      <c r="F301" s="1009"/>
      <c r="G301" s="1009"/>
      <c r="H301" s="1009"/>
      <c r="I301" s="1009"/>
      <c r="J301" s="1009"/>
      <c r="K301" s="1009"/>
      <c r="L301" s="1009"/>
      <c r="M301" s="1009"/>
      <c r="N301" s="1009"/>
      <c r="O301" s="1009"/>
    </row>
    <row r="302" spans="2:15" s="927" customFormat="1">
      <c r="B302" s="1009"/>
      <c r="C302" s="1009"/>
      <c r="D302" s="1009"/>
      <c r="E302" s="1009"/>
      <c r="F302" s="1009"/>
      <c r="G302" s="1009"/>
      <c r="H302" s="1009"/>
      <c r="I302" s="1009"/>
      <c r="J302" s="1009"/>
      <c r="K302" s="1009"/>
      <c r="L302" s="1009"/>
      <c r="M302" s="1009"/>
      <c r="N302" s="1009"/>
      <c r="O302" s="1009"/>
    </row>
    <row r="303" spans="2:15" s="927" customFormat="1">
      <c r="B303" s="1009"/>
      <c r="C303" s="1009"/>
      <c r="D303" s="1009"/>
      <c r="E303" s="1009"/>
      <c r="F303" s="1009"/>
      <c r="G303" s="1009"/>
      <c r="H303" s="1009"/>
      <c r="I303" s="1009"/>
      <c r="J303" s="1009"/>
      <c r="K303" s="1009"/>
      <c r="L303" s="1009"/>
      <c r="M303" s="1009"/>
      <c r="N303" s="1009"/>
      <c r="O303" s="1009"/>
    </row>
    <row r="304" spans="2:15" s="927" customFormat="1">
      <c r="B304" s="1009"/>
      <c r="C304" s="1009"/>
      <c r="D304" s="1009"/>
      <c r="E304" s="1009"/>
      <c r="F304" s="1009"/>
      <c r="G304" s="1009"/>
      <c r="H304" s="1009"/>
      <c r="I304" s="1009"/>
      <c r="J304" s="1009"/>
      <c r="K304" s="1009"/>
      <c r="L304" s="1009"/>
      <c r="M304" s="1009"/>
      <c r="N304" s="1009"/>
      <c r="O304" s="1009"/>
    </row>
    <row r="305" spans="2:15" s="927" customFormat="1">
      <c r="B305" s="1009"/>
      <c r="C305" s="1009"/>
      <c r="D305" s="1009"/>
      <c r="E305" s="1009"/>
      <c r="F305" s="1009"/>
      <c r="G305" s="1009"/>
      <c r="H305" s="1009"/>
      <c r="I305" s="1009"/>
      <c r="J305" s="1009"/>
      <c r="K305" s="1009"/>
      <c r="L305" s="1009"/>
      <c r="M305" s="1009"/>
      <c r="N305" s="1009"/>
      <c r="O305" s="1009"/>
    </row>
    <row r="306" spans="2:15" s="927" customFormat="1">
      <c r="B306" s="1009"/>
      <c r="C306" s="1009"/>
      <c r="D306" s="1009"/>
      <c r="E306" s="1009"/>
      <c r="F306" s="1009"/>
      <c r="G306" s="1009"/>
      <c r="H306" s="1009"/>
      <c r="I306" s="1009"/>
      <c r="J306" s="1009"/>
      <c r="K306" s="1009"/>
      <c r="L306" s="1009"/>
      <c r="M306" s="1009"/>
      <c r="N306" s="1009"/>
      <c r="O306" s="1009"/>
    </row>
    <row r="307" spans="2:15" s="927" customFormat="1">
      <c r="B307" s="1009"/>
      <c r="C307" s="1009"/>
      <c r="D307" s="1009"/>
      <c r="E307" s="1009"/>
      <c r="F307" s="1009"/>
      <c r="G307" s="1009"/>
      <c r="H307" s="1009"/>
      <c r="I307" s="1009"/>
      <c r="J307" s="1009"/>
      <c r="K307" s="1009"/>
      <c r="L307" s="1009"/>
      <c r="M307" s="1009"/>
      <c r="N307" s="1009"/>
      <c r="O307" s="1009"/>
    </row>
    <row r="308" spans="2:15" s="927" customFormat="1">
      <c r="B308" s="1009"/>
      <c r="C308" s="1009"/>
      <c r="D308" s="1009"/>
      <c r="E308" s="1009"/>
      <c r="F308" s="1009"/>
      <c r="G308" s="1009"/>
      <c r="H308" s="1009"/>
      <c r="I308" s="1009"/>
      <c r="J308" s="1009"/>
      <c r="K308" s="1009"/>
      <c r="L308" s="1009"/>
      <c r="M308" s="1009"/>
      <c r="N308" s="1009"/>
      <c r="O308" s="1009"/>
    </row>
    <row r="309" spans="2:15" s="927" customFormat="1">
      <c r="B309" s="1009"/>
      <c r="C309" s="1009"/>
      <c r="D309" s="1009"/>
      <c r="E309" s="1009"/>
      <c r="F309" s="1009"/>
      <c r="G309" s="1009"/>
      <c r="H309" s="1009"/>
      <c r="I309" s="1009"/>
      <c r="J309" s="1009"/>
      <c r="K309" s="1009"/>
      <c r="L309" s="1009"/>
      <c r="M309" s="1009"/>
      <c r="N309" s="1009"/>
      <c r="O309" s="1009"/>
    </row>
    <row r="310" spans="2:15" s="927" customFormat="1">
      <c r="B310" s="1009"/>
      <c r="C310" s="1009"/>
      <c r="D310" s="1009"/>
      <c r="E310" s="1009"/>
      <c r="F310" s="1009"/>
      <c r="G310" s="1009"/>
      <c r="H310" s="1009"/>
      <c r="I310" s="1009"/>
      <c r="J310" s="1009"/>
      <c r="K310" s="1009"/>
      <c r="L310" s="1009"/>
      <c r="M310" s="1009"/>
      <c r="N310" s="1009"/>
      <c r="O310" s="1009"/>
    </row>
    <row r="311" spans="2:15" s="927" customFormat="1">
      <c r="B311" s="1009"/>
      <c r="C311" s="1009"/>
      <c r="D311" s="1009"/>
      <c r="E311" s="1009"/>
      <c r="F311" s="1009"/>
      <c r="G311" s="1009"/>
      <c r="H311" s="1009"/>
      <c r="I311" s="1009"/>
      <c r="J311" s="1009"/>
      <c r="K311" s="1009"/>
      <c r="L311" s="1009"/>
      <c r="M311" s="1009"/>
      <c r="N311" s="1009"/>
      <c r="O311" s="1009"/>
    </row>
    <row r="312" spans="2:15" s="927" customFormat="1">
      <c r="B312" s="1009"/>
      <c r="C312" s="1009"/>
      <c r="D312" s="1009"/>
      <c r="E312" s="1009"/>
      <c r="F312" s="1009"/>
      <c r="G312" s="1009"/>
      <c r="H312" s="1009"/>
      <c r="I312" s="1009"/>
      <c r="J312" s="1009"/>
      <c r="K312" s="1009"/>
      <c r="L312" s="1009"/>
      <c r="M312" s="1009"/>
      <c r="N312" s="1009"/>
      <c r="O312" s="1009"/>
    </row>
    <row r="313" spans="2:15" s="927" customFormat="1">
      <c r="B313" s="1009"/>
      <c r="C313" s="1009"/>
      <c r="D313" s="1009"/>
      <c r="E313" s="1009"/>
      <c r="F313" s="1009"/>
      <c r="G313" s="1009"/>
      <c r="H313" s="1009"/>
      <c r="I313" s="1009"/>
      <c r="J313" s="1009"/>
      <c r="K313" s="1009"/>
      <c r="L313" s="1009"/>
      <c r="M313" s="1009"/>
      <c r="N313" s="1009"/>
      <c r="O313" s="1009"/>
    </row>
    <row r="314" spans="2:15" s="927" customFormat="1">
      <c r="B314" s="1009"/>
      <c r="C314" s="1009"/>
      <c r="D314" s="1009"/>
      <c r="E314" s="1009"/>
      <c r="F314" s="1009"/>
      <c r="G314" s="1009"/>
      <c r="H314" s="1009"/>
      <c r="I314" s="1009"/>
      <c r="J314" s="1009"/>
      <c r="K314" s="1009"/>
      <c r="L314" s="1009"/>
      <c r="M314" s="1009"/>
      <c r="N314" s="1009"/>
      <c r="O314" s="1009"/>
    </row>
    <row r="315" spans="2:15" s="927" customFormat="1">
      <c r="B315" s="1009"/>
      <c r="C315" s="1009"/>
      <c r="D315" s="1009"/>
      <c r="E315" s="1009"/>
      <c r="F315" s="1009"/>
      <c r="G315" s="1009"/>
      <c r="H315" s="1009"/>
      <c r="I315" s="1009"/>
      <c r="J315" s="1009"/>
      <c r="K315" s="1009"/>
      <c r="L315" s="1009"/>
      <c r="M315" s="1009"/>
      <c r="N315" s="1009"/>
      <c r="O315" s="1009"/>
    </row>
    <row r="316" spans="2:15" s="927" customFormat="1">
      <c r="B316" s="1009"/>
      <c r="C316" s="1009"/>
      <c r="D316" s="1009"/>
      <c r="E316" s="1009"/>
      <c r="F316" s="1009"/>
      <c r="G316" s="1009"/>
      <c r="H316" s="1009"/>
      <c r="I316" s="1009"/>
      <c r="J316" s="1009"/>
      <c r="K316" s="1009"/>
      <c r="L316" s="1009"/>
      <c r="M316" s="1009"/>
      <c r="N316" s="1009"/>
      <c r="O316" s="1009"/>
    </row>
    <row r="317" spans="2:15" s="927" customFormat="1">
      <c r="B317" s="1009"/>
      <c r="C317" s="1009"/>
      <c r="D317" s="1009"/>
      <c r="E317" s="1009"/>
      <c r="F317" s="1009"/>
      <c r="G317" s="1009"/>
      <c r="H317" s="1009"/>
      <c r="I317" s="1009"/>
      <c r="J317" s="1009"/>
      <c r="K317" s="1009"/>
      <c r="L317" s="1009"/>
      <c r="M317" s="1009"/>
      <c r="N317" s="1009"/>
      <c r="O317" s="1009"/>
    </row>
    <row r="318" spans="2:15" s="927" customFormat="1">
      <c r="B318" s="1009"/>
      <c r="C318" s="1009"/>
      <c r="D318" s="1009"/>
      <c r="E318" s="1009"/>
      <c r="F318" s="1009"/>
      <c r="G318" s="1009"/>
      <c r="H318" s="1009"/>
      <c r="I318" s="1009"/>
      <c r="J318" s="1009"/>
      <c r="K318" s="1009"/>
      <c r="L318" s="1009"/>
      <c r="M318" s="1009"/>
      <c r="N318" s="1009"/>
      <c r="O318" s="1009"/>
    </row>
    <row r="319" spans="2:15" s="927" customFormat="1">
      <c r="B319" s="1009"/>
      <c r="C319" s="1009"/>
      <c r="D319" s="1009"/>
      <c r="E319" s="1009"/>
      <c r="F319" s="1009"/>
      <c r="G319" s="1009"/>
      <c r="H319" s="1009"/>
      <c r="I319" s="1009"/>
      <c r="J319" s="1009"/>
      <c r="K319" s="1009"/>
      <c r="L319" s="1009"/>
      <c r="M319" s="1009"/>
      <c r="N319" s="1009"/>
      <c r="O319" s="1009"/>
    </row>
    <row r="320" spans="2:15" s="927" customFormat="1">
      <c r="B320" s="1009"/>
      <c r="C320" s="1009"/>
      <c r="D320" s="1009"/>
      <c r="E320" s="1009"/>
      <c r="F320" s="1009"/>
      <c r="G320" s="1009"/>
      <c r="H320" s="1009"/>
      <c r="I320" s="1009"/>
      <c r="J320" s="1009"/>
      <c r="K320" s="1009"/>
      <c r="L320" s="1009"/>
      <c r="M320" s="1009"/>
      <c r="N320" s="1009"/>
      <c r="O320" s="1009"/>
    </row>
    <row r="321" spans="2:15" s="927" customFormat="1">
      <c r="B321" s="1009"/>
      <c r="C321" s="1009"/>
      <c r="D321" s="1009"/>
      <c r="E321" s="1009"/>
      <c r="F321" s="1009"/>
      <c r="G321" s="1009"/>
      <c r="H321" s="1009"/>
      <c r="I321" s="1009"/>
      <c r="J321" s="1009"/>
      <c r="K321" s="1009"/>
      <c r="L321" s="1009"/>
      <c r="M321" s="1009"/>
      <c r="N321" s="1009"/>
      <c r="O321" s="1009"/>
    </row>
    <row r="322" spans="2:15" s="927" customFormat="1">
      <c r="B322" s="1009"/>
      <c r="C322" s="1009"/>
      <c r="D322" s="1009"/>
      <c r="E322" s="1009"/>
      <c r="F322" s="1009"/>
      <c r="G322" s="1009"/>
      <c r="H322" s="1009"/>
      <c r="I322" s="1009"/>
      <c r="J322" s="1009"/>
      <c r="K322" s="1009"/>
      <c r="L322" s="1009"/>
      <c r="M322" s="1009"/>
      <c r="N322" s="1009"/>
      <c r="O322" s="1009"/>
    </row>
    <row r="323" spans="2:15" s="927" customFormat="1">
      <c r="B323" s="1009"/>
      <c r="C323" s="1009"/>
      <c r="D323" s="1009"/>
      <c r="E323" s="1009"/>
      <c r="F323" s="1009"/>
      <c r="G323" s="1009"/>
      <c r="H323" s="1009"/>
      <c r="I323" s="1009"/>
      <c r="J323" s="1009"/>
      <c r="K323" s="1009"/>
      <c r="L323" s="1009"/>
      <c r="M323" s="1009"/>
      <c r="N323" s="1009"/>
      <c r="O323" s="1009"/>
    </row>
    <row r="324" spans="2:15" s="927" customFormat="1">
      <c r="B324" s="1009"/>
      <c r="C324" s="1009"/>
      <c r="D324" s="1009"/>
      <c r="E324" s="1009"/>
      <c r="F324" s="1009"/>
      <c r="G324" s="1009"/>
      <c r="H324" s="1009"/>
      <c r="I324" s="1009"/>
      <c r="J324" s="1009"/>
      <c r="K324" s="1009"/>
      <c r="L324" s="1009"/>
      <c r="M324" s="1009"/>
      <c r="N324" s="1009"/>
      <c r="O324" s="1009"/>
    </row>
    <row r="325" spans="2:15" s="927" customFormat="1">
      <c r="B325" s="1009"/>
      <c r="C325" s="1009"/>
      <c r="D325" s="1009"/>
      <c r="E325" s="1009"/>
      <c r="F325" s="1009"/>
      <c r="G325" s="1009"/>
      <c r="H325" s="1009"/>
      <c r="I325" s="1009"/>
      <c r="J325" s="1009"/>
      <c r="K325" s="1009"/>
      <c r="L325" s="1009"/>
      <c r="M325" s="1009"/>
      <c r="N325" s="1009"/>
      <c r="O325" s="1009"/>
    </row>
    <row r="326" spans="2:15" s="927" customFormat="1">
      <c r="B326" s="1009"/>
      <c r="C326" s="1009"/>
      <c r="D326" s="1009"/>
      <c r="E326" s="1009"/>
      <c r="F326" s="1009"/>
      <c r="G326" s="1009"/>
      <c r="H326" s="1009"/>
      <c r="I326" s="1009"/>
      <c r="J326" s="1009"/>
      <c r="K326" s="1009"/>
      <c r="L326" s="1009"/>
      <c r="M326" s="1009"/>
      <c r="N326" s="1009"/>
      <c r="O326" s="1009"/>
    </row>
    <row r="327" spans="2:15" s="927" customFormat="1">
      <c r="B327" s="1009"/>
      <c r="C327" s="1009"/>
      <c r="D327" s="1009"/>
      <c r="E327" s="1009"/>
      <c r="F327" s="1009"/>
      <c r="G327" s="1009"/>
      <c r="H327" s="1009"/>
      <c r="I327" s="1009"/>
      <c r="J327" s="1009"/>
      <c r="K327" s="1009"/>
      <c r="L327" s="1009"/>
      <c r="M327" s="1009"/>
      <c r="N327" s="1009"/>
      <c r="O327" s="1009"/>
    </row>
    <row r="328" spans="2:15" s="927" customFormat="1">
      <c r="B328" s="1009"/>
      <c r="C328" s="1009"/>
      <c r="D328" s="1009"/>
      <c r="E328" s="1009"/>
      <c r="F328" s="1009"/>
      <c r="G328" s="1009"/>
      <c r="H328" s="1009"/>
      <c r="I328" s="1009"/>
      <c r="J328" s="1009"/>
      <c r="K328" s="1009"/>
      <c r="L328" s="1009"/>
      <c r="M328" s="1009"/>
      <c r="N328" s="1009"/>
      <c r="O328" s="1009"/>
    </row>
    <row r="329" spans="2:15" s="927" customFormat="1">
      <c r="B329" s="1009"/>
      <c r="C329" s="1009"/>
      <c r="D329" s="1009"/>
      <c r="E329" s="1009"/>
      <c r="F329" s="1009"/>
      <c r="G329" s="1009"/>
      <c r="H329" s="1009"/>
      <c r="I329" s="1009"/>
      <c r="J329" s="1009"/>
      <c r="K329" s="1009"/>
      <c r="L329" s="1009"/>
      <c r="M329" s="1009"/>
      <c r="N329" s="1009"/>
      <c r="O329" s="1009"/>
    </row>
    <row r="330" spans="2:15" s="927" customFormat="1">
      <c r="B330" s="1009"/>
      <c r="C330" s="1009"/>
      <c r="D330" s="1009"/>
      <c r="E330" s="1009"/>
      <c r="F330" s="1009"/>
      <c r="G330" s="1009"/>
      <c r="H330" s="1009"/>
      <c r="I330" s="1009"/>
      <c r="J330" s="1009"/>
      <c r="K330" s="1009"/>
      <c r="L330" s="1009"/>
      <c r="M330" s="1009"/>
      <c r="N330" s="1009"/>
      <c r="O330" s="1009"/>
    </row>
    <row r="331" spans="2:15" s="927" customFormat="1">
      <c r="B331" s="1009"/>
      <c r="C331" s="1009"/>
      <c r="D331" s="1009"/>
      <c r="E331" s="1009"/>
      <c r="F331" s="1009"/>
      <c r="G331" s="1009"/>
      <c r="H331" s="1009"/>
      <c r="I331" s="1009"/>
      <c r="J331" s="1009"/>
      <c r="K331" s="1009"/>
      <c r="L331" s="1009"/>
      <c r="M331" s="1009"/>
      <c r="N331" s="1009"/>
      <c r="O331" s="1009"/>
    </row>
    <row r="332" spans="2:15" s="927" customFormat="1">
      <c r="B332" s="1009"/>
      <c r="C332" s="1009"/>
      <c r="D332" s="1009"/>
      <c r="E332" s="1009"/>
      <c r="F332" s="1009"/>
      <c r="G332" s="1009"/>
      <c r="H332" s="1009"/>
      <c r="I332" s="1009"/>
      <c r="J332" s="1009"/>
      <c r="K332" s="1009"/>
      <c r="L332" s="1009"/>
      <c r="M332" s="1009"/>
      <c r="N332" s="1009"/>
      <c r="O332" s="1009"/>
    </row>
    <row r="333" spans="2:15" s="927" customFormat="1">
      <c r="B333" s="1009"/>
      <c r="C333" s="1009"/>
      <c r="D333" s="1009"/>
      <c r="E333" s="1009"/>
      <c r="F333" s="1009"/>
      <c r="G333" s="1009"/>
      <c r="H333" s="1009"/>
      <c r="I333" s="1009"/>
      <c r="J333" s="1009"/>
      <c r="K333" s="1009"/>
      <c r="L333" s="1009"/>
      <c r="M333" s="1009"/>
      <c r="N333" s="1009"/>
      <c r="O333" s="1009"/>
    </row>
    <row r="334" spans="2:15" s="927" customFormat="1">
      <c r="B334" s="1009"/>
      <c r="C334" s="1009"/>
      <c r="D334" s="1009"/>
      <c r="E334" s="1009"/>
      <c r="F334" s="1009"/>
      <c r="G334" s="1009"/>
      <c r="H334" s="1009"/>
      <c r="I334" s="1009"/>
      <c r="J334" s="1009"/>
      <c r="K334" s="1009"/>
      <c r="L334" s="1009"/>
      <c r="M334" s="1009"/>
      <c r="N334" s="1009"/>
      <c r="O334" s="1009"/>
    </row>
    <row r="335" spans="2:15" s="927" customFormat="1">
      <c r="B335" s="1009"/>
      <c r="C335" s="1009"/>
      <c r="D335" s="1009"/>
      <c r="E335" s="1009"/>
      <c r="F335" s="1009"/>
      <c r="G335" s="1009"/>
      <c r="H335" s="1009"/>
      <c r="I335" s="1009"/>
      <c r="J335" s="1009"/>
      <c r="K335" s="1009"/>
      <c r="L335" s="1009"/>
      <c r="M335" s="1009"/>
      <c r="N335" s="1009"/>
      <c r="O335" s="1009"/>
    </row>
    <row r="336" spans="2:15" s="927" customFormat="1">
      <c r="B336" s="1009"/>
      <c r="C336" s="1009"/>
      <c r="D336" s="1009"/>
      <c r="E336" s="1009"/>
      <c r="F336" s="1009"/>
      <c r="G336" s="1009"/>
      <c r="H336" s="1009"/>
      <c r="I336" s="1009"/>
      <c r="J336" s="1009"/>
      <c r="K336" s="1009"/>
      <c r="L336" s="1009"/>
      <c r="M336" s="1009"/>
      <c r="N336" s="1009"/>
      <c r="O336" s="1009"/>
    </row>
    <row r="337" spans="2:15" s="927" customFormat="1">
      <c r="B337" s="1009"/>
      <c r="C337" s="1009"/>
      <c r="D337" s="1009"/>
      <c r="E337" s="1009"/>
      <c r="F337" s="1009"/>
      <c r="G337" s="1009"/>
      <c r="H337" s="1009"/>
      <c r="I337" s="1009"/>
      <c r="J337" s="1009"/>
      <c r="K337" s="1009"/>
      <c r="L337" s="1009"/>
      <c r="M337" s="1009"/>
      <c r="N337" s="1009"/>
      <c r="O337" s="1009"/>
    </row>
    <row r="338" spans="2:15" s="927" customFormat="1">
      <c r="B338" s="1009"/>
      <c r="C338" s="1009"/>
      <c r="D338" s="1009"/>
      <c r="E338" s="1009"/>
      <c r="F338" s="1009"/>
      <c r="G338" s="1009"/>
      <c r="H338" s="1009"/>
      <c r="I338" s="1009"/>
      <c r="J338" s="1009"/>
      <c r="K338" s="1009"/>
      <c r="L338" s="1009"/>
      <c r="M338" s="1009"/>
      <c r="N338" s="1009"/>
      <c r="O338" s="1009"/>
    </row>
    <row r="339" spans="2:15" s="927" customFormat="1">
      <c r="B339" s="1009"/>
      <c r="C339" s="1009"/>
      <c r="D339" s="1009"/>
      <c r="E339" s="1009"/>
      <c r="F339" s="1009"/>
      <c r="G339" s="1009"/>
      <c r="H339" s="1009"/>
      <c r="I339" s="1009"/>
      <c r="J339" s="1009"/>
      <c r="K339" s="1009"/>
      <c r="L339" s="1009"/>
      <c r="M339" s="1009"/>
      <c r="N339" s="1009"/>
      <c r="O339" s="1009"/>
    </row>
    <row r="340" spans="2:15" s="927" customFormat="1">
      <c r="B340" s="1009"/>
      <c r="C340" s="1009"/>
      <c r="D340" s="1009"/>
      <c r="E340" s="1009"/>
      <c r="F340" s="1009"/>
      <c r="G340" s="1009"/>
      <c r="H340" s="1009"/>
      <c r="I340" s="1009"/>
      <c r="J340" s="1009"/>
      <c r="K340" s="1009"/>
      <c r="L340" s="1009"/>
      <c r="M340" s="1009"/>
      <c r="N340" s="1009"/>
      <c r="O340" s="1009"/>
    </row>
    <row r="341" spans="2:15" s="927" customFormat="1">
      <c r="B341" s="1009"/>
      <c r="C341" s="1009"/>
      <c r="D341" s="1009"/>
      <c r="E341" s="1009"/>
      <c r="F341" s="1009"/>
      <c r="G341" s="1009"/>
      <c r="H341" s="1009"/>
      <c r="I341" s="1009"/>
      <c r="J341" s="1009"/>
      <c r="K341" s="1009"/>
      <c r="L341" s="1009"/>
      <c r="M341" s="1009"/>
      <c r="N341" s="1009"/>
      <c r="O341" s="1009"/>
    </row>
    <row r="342" spans="2:15" s="927" customFormat="1">
      <c r="B342" s="1009"/>
      <c r="C342" s="1009"/>
      <c r="D342" s="1009"/>
      <c r="E342" s="1009"/>
      <c r="F342" s="1009"/>
      <c r="G342" s="1009"/>
      <c r="H342" s="1009"/>
      <c r="I342" s="1009"/>
      <c r="J342" s="1009"/>
      <c r="K342" s="1009"/>
      <c r="L342" s="1009"/>
      <c r="M342" s="1009"/>
      <c r="N342" s="1009"/>
      <c r="O342" s="1009"/>
    </row>
    <row r="343" spans="2:15" s="927" customFormat="1">
      <c r="B343" s="1009"/>
      <c r="C343" s="1009"/>
      <c r="D343" s="1009"/>
      <c r="E343" s="1009"/>
      <c r="F343" s="1009"/>
      <c r="G343" s="1009"/>
      <c r="H343" s="1009"/>
      <c r="I343" s="1009"/>
      <c r="J343" s="1009"/>
      <c r="K343" s="1009"/>
      <c r="L343" s="1009"/>
      <c r="M343" s="1009"/>
      <c r="N343" s="1009"/>
      <c r="O343" s="1009"/>
    </row>
    <row r="344" spans="2:15" s="927" customFormat="1">
      <c r="B344" s="1009"/>
      <c r="C344" s="1009"/>
      <c r="D344" s="1009"/>
      <c r="E344" s="1009"/>
      <c r="F344" s="1009"/>
      <c r="G344" s="1009"/>
      <c r="H344" s="1009"/>
      <c r="I344" s="1009"/>
      <c r="J344" s="1009"/>
      <c r="K344" s="1009"/>
      <c r="L344" s="1009"/>
      <c r="M344" s="1009"/>
      <c r="N344" s="1009"/>
      <c r="O344" s="1009"/>
    </row>
    <row r="345" spans="2:15" s="927" customFormat="1">
      <c r="B345" s="1009"/>
      <c r="C345" s="1009"/>
      <c r="D345" s="1009"/>
      <c r="E345" s="1009"/>
      <c r="F345" s="1009"/>
      <c r="G345" s="1009"/>
      <c r="H345" s="1009"/>
      <c r="I345" s="1009"/>
      <c r="J345" s="1009"/>
      <c r="K345" s="1009"/>
      <c r="L345" s="1009"/>
      <c r="M345" s="1009"/>
      <c r="N345" s="1009"/>
      <c r="O345" s="1009"/>
    </row>
    <row r="346" spans="2:15" s="927" customFormat="1">
      <c r="B346" s="1009"/>
      <c r="C346" s="1009"/>
      <c r="D346" s="1009"/>
      <c r="E346" s="1009"/>
      <c r="F346" s="1009"/>
      <c r="G346" s="1009"/>
      <c r="H346" s="1009"/>
      <c r="I346" s="1009"/>
      <c r="J346" s="1009"/>
      <c r="K346" s="1009"/>
      <c r="L346" s="1009"/>
      <c r="M346" s="1009"/>
      <c r="N346" s="1009"/>
      <c r="O346" s="1009"/>
    </row>
    <row r="347" spans="2:15" s="927" customFormat="1">
      <c r="B347" s="1009"/>
      <c r="C347" s="1009"/>
      <c r="D347" s="1009"/>
      <c r="E347" s="1009"/>
      <c r="F347" s="1009"/>
      <c r="G347" s="1009"/>
      <c r="H347" s="1009"/>
      <c r="I347" s="1009"/>
      <c r="J347" s="1009"/>
      <c r="K347" s="1009"/>
      <c r="L347" s="1009"/>
      <c r="M347" s="1009"/>
      <c r="N347" s="1009"/>
      <c r="O347" s="1009"/>
    </row>
    <row r="348" spans="2:15" s="927" customFormat="1">
      <c r="B348" s="1009"/>
      <c r="C348" s="1009"/>
      <c r="D348" s="1009"/>
      <c r="E348" s="1009"/>
      <c r="F348" s="1009"/>
      <c r="G348" s="1009"/>
      <c r="H348" s="1009"/>
      <c r="I348" s="1009"/>
      <c r="J348" s="1009"/>
      <c r="K348" s="1009"/>
      <c r="L348" s="1009"/>
      <c r="M348" s="1009"/>
      <c r="N348" s="1009"/>
      <c r="O348" s="1009"/>
    </row>
    <row r="349" spans="2:15" s="927" customFormat="1">
      <c r="B349" s="1009"/>
      <c r="C349" s="1009"/>
      <c r="D349" s="1009"/>
      <c r="E349" s="1009"/>
      <c r="F349" s="1009"/>
      <c r="G349" s="1009"/>
      <c r="H349" s="1009"/>
      <c r="I349" s="1009"/>
      <c r="J349" s="1009"/>
      <c r="K349" s="1009"/>
      <c r="L349" s="1009"/>
      <c r="M349" s="1009"/>
      <c r="N349" s="1009"/>
      <c r="O349" s="1009"/>
    </row>
    <row r="350" spans="2:15" s="927" customFormat="1">
      <c r="B350" s="1009"/>
      <c r="C350" s="1009"/>
      <c r="D350" s="1009"/>
      <c r="E350" s="1009"/>
      <c r="F350" s="1009"/>
      <c r="G350" s="1009"/>
      <c r="H350" s="1009"/>
      <c r="I350" s="1009"/>
      <c r="J350" s="1009"/>
      <c r="K350" s="1009"/>
      <c r="L350" s="1009"/>
      <c r="M350" s="1009"/>
      <c r="N350" s="1009"/>
      <c r="O350" s="1009"/>
    </row>
    <row r="351" spans="2:15" s="927" customFormat="1">
      <c r="B351" s="1009"/>
      <c r="C351" s="1009"/>
      <c r="D351" s="1009"/>
      <c r="E351" s="1009"/>
      <c r="F351" s="1009"/>
      <c r="G351" s="1009"/>
      <c r="H351" s="1009"/>
      <c r="I351" s="1009"/>
      <c r="J351" s="1009"/>
      <c r="K351" s="1009"/>
      <c r="L351" s="1009"/>
      <c r="M351" s="1009"/>
      <c r="N351" s="1009"/>
      <c r="O351" s="1009"/>
    </row>
    <row r="352" spans="2:15" s="927" customFormat="1">
      <c r="B352" s="1009"/>
      <c r="C352" s="1009"/>
      <c r="D352" s="1009"/>
      <c r="E352" s="1009"/>
      <c r="F352" s="1009"/>
      <c r="G352" s="1009"/>
      <c r="H352" s="1009"/>
      <c r="I352" s="1009"/>
      <c r="J352" s="1009"/>
      <c r="K352" s="1009"/>
      <c r="L352" s="1009"/>
      <c r="M352" s="1009"/>
      <c r="N352" s="1009"/>
      <c r="O352" s="1009"/>
    </row>
    <row r="353" spans="2:15" s="927" customFormat="1">
      <c r="B353" s="1009"/>
      <c r="C353" s="1009"/>
      <c r="D353" s="1009"/>
      <c r="E353" s="1009"/>
      <c r="F353" s="1009"/>
      <c r="G353" s="1009"/>
      <c r="H353" s="1009"/>
      <c r="I353" s="1009"/>
      <c r="J353" s="1009"/>
      <c r="K353" s="1009"/>
      <c r="L353" s="1009"/>
      <c r="M353" s="1009"/>
      <c r="N353" s="1009"/>
      <c r="O353" s="1009"/>
    </row>
    <row r="354" spans="2:15" s="927" customFormat="1">
      <c r="B354" s="1009"/>
      <c r="C354" s="1009"/>
      <c r="D354" s="1009"/>
      <c r="E354" s="1009"/>
      <c r="F354" s="1009"/>
      <c r="G354" s="1009"/>
      <c r="H354" s="1009"/>
      <c r="I354" s="1009"/>
      <c r="J354" s="1009"/>
      <c r="K354" s="1009"/>
      <c r="L354" s="1009"/>
      <c r="M354" s="1009"/>
      <c r="N354" s="1009"/>
      <c r="O354" s="1009"/>
    </row>
    <row r="355" spans="2:15" s="927" customFormat="1">
      <c r="B355" s="1009"/>
      <c r="C355" s="1009"/>
      <c r="D355" s="1009"/>
      <c r="E355" s="1009"/>
      <c r="F355" s="1009"/>
      <c r="G355" s="1009"/>
      <c r="H355" s="1009"/>
      <c r="I355" s="1009"/>
      <c r="J355" s="1009"/>
      <c r="K355" s="1009"/>
      <c r="L355" s="1009"/>
      <c r="M355" s="1009"/>
      <c r="N355" s="1009"/>
      <c r="O355" s="1009"/>
    </row>
    <row r="356" spans="2:15" s="927" customFormat="1">
      <c r="B356" s="1009"/>
      <c r="C356" s="1009"/>
      <c r="D356" s="1009"/>
      <c r="E356" s="1009"/>
      <c r="F356" s="1009"/>
      <c r="G356" s="1009"/>
      <c r="H356" s="1009"/>
      <c r="I356" s="1009"/>
      <c r="J356" s="1009"/>
      <c r="K356" s="1009"/>
      <c r="L356" s="1009"/>
      <c r="M356" s="1009"/>
      <c r="N356" s="1009"/>
      <c r="O356" s="1009"/>
    </row>
    <row r="357" spans="2:15" s="927" customFormat="1">
      <c r="B357" s="1009"/>
      <c r="C357" s="1009"/>
      <c r="D357" s="1009"/>
      <c r="E357" s="1009"/>
      <c r="F357" s="1009"/>
      <c r="G357" s="1009"/>
      <c r="H357" s="1009"/>
      <c r="I357" s="1009"/>
      <c r="J357" s="1009"/>
      <c r="K357" s="1009"/>
      <c r="L357" s="1009"/>
      <c r="M357" s="1009"/>
      <c r="N357" s="1009"/>
      <c r="O357" s="1009"/>
    </row>
    <row r="358" spans="2:15" s="927" customFormat="1">
      <c r="B358" s="1009"/>
      <c r="C358" s="1009"/>
      <c r="D358" s="1009"/>
      <c r="E358" s="1009"/>
      <c r="F358" s="1009"/>
      <c r="G358" s="1009"/>
      <c r="H358" s="1009"/>
      <c r="I358" s="1009"/>
      <c r="J358" s="1009"/>
      <c r="K358" s="1009"/>
      <c r="L358" s="1009"/>
      <c r="M358" s="1009"/>
      <c r="N358" s="1009"/>
      <c r="O358" s="1009"/>
    </row>
    <row r="359" spans="2:15" s="927" customFormat="1">
      <c r="B359" s="1009"/>
      <c r="C359" s="1009"/>
      <c r="D359" s="1009"/>
      <c r="E359" s="1009"/>
      <c r="F359" s="1009"/>
      <c r="G359" s="1009"/>
      <c r="H359" s="1009"/>
      <c r="I359" s="1009"/>
      <c r="J359" s="1009"/>
      <c r="K359" s="1009"/>
      <c r="L359" s="1009"/>
      <c r="M359" s="1009"/>
      <c r="N359" s="1009"/>
      <c r="O359" s="1009"/>
    </row>
    <row r="360" spans="2:15" s="927" customFormat="1">
      <c r="B360" s="1009"/>
      <c r="C360" s="1009"/>
      <c r="D360" s="1009"/>
      <c r="E360" s="1009"/>
      <c r="F360" s="1009"/>
      <c r="G360" s="1009"/>
      <c r="H360" s="1009"/>
      <c r="I360" s="1009"/>
      <c r="J360" s="1009"/>
      <c r="K360" s="1009"/>
      <c r="L360" s="1009"/>
      <c r="M360" s="1009"/>
      <c r="N360" s="1009"/>
      <c r="O360" s="1009"/>
    </row>
    <row r="361" spans="2:15" s="927" customFormat="1">
      <c r="B361" s="1009"/>
      <c r="C361" s="1009"/>
      <c r="D361" s="1009"/>
      <c r="E361" s="1009"/>
      <c r="F361" s="1009"/>
      <c r="G361" s="1009"/>
      <c r="H361" s="1009"/>
      <c r="I361" s="1009"/>
      <c r="J361" s="1009"/>
      <c r="K361" s="1009"/>
      <c r="L361" s="1009"/>
      <c r="M361" s="1009"/>
      <c r="N361" s="1009"/>
      <c r="O361" s="1009"/>
    </row>
    <row r="362" spans="2:15" s="927" customFormat="1">
      <c r="B362" s="1009"/>
      <c r="C362" s="1009"/>
      <c r="D362" s="1009"/>
      <c r="E362" s="1009"/>
      <c r="F362" s="1009"/>
      <c r="G362" s="1009"/>
      <c r="H362" s="1009"/>
      <c r="I362" s="1009"/>
      <c r="J362" s="1009"/>
      <c r="K362" s="1009"/>
      <c r="L362" s="1009"/>
      <c r="M362" s="1009"/>
      <c r="N362" s="1009"/>
      <c r="O362" s="1009"/>
    </row>
    <row r="363" spans="2:15" s="927" customFormat="1">
      <c r="B363" s="1009"/>
      <c r="C363" s="1009"/>
      <c r="D363" s="1009"/>
      <c r="E363" s="1009"/>
      <c r="F363" s="1009"/>
      <c r="G363" s="1009"/>
      <c r="H363" s="1009"/>
      <c r="I363" s="1009"/>
      <c r="J363" s="1009"/>
      <c r="K363" s="1009"/>
      <c r="L363" s="1009"/>
      <c r="M363" s="1009"/>
      <c r="N363" s="1009"/>
      <c r="O363" s="1009"/>
    </row>
    <row r="364" spans="2:15" s="927" customFormat="1">
      <c r="B364" s="1009"/>
      <c r="C364" s="1009"/>
      <c r="D364" s="1009"/>
      <c r="E364" s="1009"/>
      <c r="F364" s="1009"/>
      <c r="G364" s="1009"/>
      <c r="H364" s="1009"/>
      <c r="I364" s="1009"/>
      <c r="J364" s="1009"/>
      <c r="K364" s="1009"/>
      <c r="L364" s="1009"/>
      <c r="M364" s="1009"/>
      <c r="N364" s="1009"/>
      <c r="O364" s="1009"/>
    </row>
    <row r="365" spans="2:15" s="927" customFormat="1">
      <c r="B365" s="1009"/>
      <c r="C365" s="1009"/>
      <c r="D365" s="1009"/>
      <c r="E365" s="1009"/>
      <c r="F365" s="1009"/>
      <c r="G365" s="1009"/>
      <c r="H365" s="1009"/>
      <c r="I365" s="1009"/>
      <c r="J365" s="1009"/>
      <c r="K365" s="1009"/>
      <c r="L365" s="1009"/>
      <c r="M365" s="1009"/>
      <c r="N365" s="1009"/>
      <c r="O365" s="1009"/>
    </row>
    <row r="366" spans="2:15" s="927" customFormat="1">
      <c r="B366" s="1009"/>
      <c r="C366" s="1009"/>
      <c r="D366" s="1009"/>
      <c r="E366" s="1009"/>
      <c r="F366" s="1009"/>
      <c r="G366" s="1009"/>
      <c r="H366" s="1009"/>
      <c r="I366" s="1009"/>
      <c r="J366" s="1009"/>
      <c r="K366" s="1009"/>
      <c r="L366" s="1009"/>
      <c r="M366" s="1009"/>
      <c r="N366" s="1009"/>
      <c r="O366" s="1009"/>
    </row>
    <row r="367" spans="2:15" s="927" customFormat="1">
      <c r="B367" s="1009"/>
      <c r="C367" s="1009"/>
      <c r="D367" s="1009"/>
      <c r="E367" s="1009"/>
      <c r="F367" s="1009"/>
      <c r="G367" s="1009"/>
      <c r="H367" s="1009"/>
      <c r="I367" s="1009"/>
      <c r="J367" s="1009"/>
      <c r="K367" s="1009"/>
      <c r="L367" s="1009"/>
      <c r="M367" s="1009"/>
      <c r="N367" s="1009"/>
      <c r="O367" s="1009"/>
    </row>
    <row r="368" spans="2:15" s="927" customFormat="1">
      <c r="B368" s="1009"/>
      <c r="C368" s="1009"/>
      <c r="D368" s="1009"/>
      <c r="E368" s="1009"/>
      <c r="F368" s="1009"/>
      <c r="G368" s="1009"/>
      <c r="H368" s="1009"/>
      <c r="I368" s="1009"/>
      <c r="J368" s="1009"/>
      <c r="K368" s="1009"/>
      <c r="L368" s="1009"/>
      <c r="M368" s="1009"/>
      <c r="N368" s="1009"/>
      <c r="O368" s="1009"/>
    </row>
    <row r="369" spans="1:15" s="927" customFormat="1">
      <c r="B369" s="1009"/>
      <c r="C369" s="1009"/>
      <c r="D369" s="1009"/>
      <c r="E369" s="1009"/>
      <c r="F369" s="1009"/>
      <c r="G369" s="1009"/>
      <c r="H369" s="1009"/>
      <c r="I369" s="1009"/>
      <c r="J369" s="1009"/>
      <c r="K369" s="1009"/>
      <c r="L369" s="1009"/>
      <c r="M369" s="1009"/>
      <c r="N369" s="1009"/>
      <c r="O369" s="1009"/>
    </row>
    <row r="370" spans="1:15" s="927" customFormat="1">
      <c r="B370" s="1009"/>
      <c r="C370" s="1009"/>
      <c r="D370" s="1009"/>
      <c r="E370" s="1009"/>
      <c r="F370" s="1009"/>
      <c r="G370" s="1009"/>
      <c r="H370" s="1009"/>
      <c r="I370" s="1009"/>
      <c r="J370" s="1009"/>
      <c r="K370" s="1009"/>
      <c r="L370" s="1009"/>
      <c r="M370" s="1009"/>
      <c r="N370" s="1009"/>
      <c r="O370" s="1009"/>
    </row>
    <row r="371" spans="1:15" s="927" customFormat="1">
      <c r="B371" s="1009"/>
      <c r="C371" s="1009"/>
      <c r="D371" s="1009"/>
      <c r="E371" s="1009"/>
      <c r="F371" s="1009"/>
      <c r="G371" s="1009"/>
      <c r="H371" s="1009"/>
      <c r="I371" s="1009"/>
      <c r="J371" s="1009"/>
      <c r="K371" s="1009"/>
      <c r="L371" s="1009"/>
      <c r="M371" s="1009"/>
      <c r="N371" s="1009"/>
      <c r="O371" s="1009"/>
    </row>
    <row r="372" spans="1:15" s="927" customFormat="1">
      <c r="B372" s="1009"/>
      <c r="C372" s="1009"/>
      <c r="D372" s="1009"/>
      <c r="E372" s="1009"/>
      <c r="F372" s="1009"/>
      <c r="G372" s="1009"/>
      <c r="H372" s="1009"/>
      <c r="I372" s="1009"/>
      <c r="J372" s="1009"/>
      <c r="K372" s="1009"/>
      <c r="L372" s="1009"/>
      <c r="M372" s="1009"/>
      <c r="N372" s="1009"/>
      <c r="O372" s="1009"/>
    </row>
    <row r="373" spans="1:15" s="927" customFormat="1">
      <c r="B373" s="1009"/>
      <c r="C373" s="1009"/>
      <c r="D373" s="1009"/>
      <c r="E373" s="1009"/>
      <c r="F373" s="1009"/>
      <c r="G373" s="1009"/>
      <c r="H373" s="1009"/>
      <c r="I373" s="1009"/>
      <c r="J373" s="1009"/>
      <c r="K373" s="1009"/>
      <c r="L373" s="1009"/>
      <c r="M373" s="1009"/>
      <c r="N373" s="1009"/>
      <c r="O373" s="1009"/>
    </row>
    <row r="374" spans="1:15" s="927" customFormat="1">
      <c r="B374" s="1009"/>
      <c r="C374" s="1009"/>
      <c r="D374" s="1009"/>
      <c r="E374" s="1009"/>
      <c r="F374" s="1009"/>
      <c r="G374" s="1009"/>
      <c r="H374" s="1009"/>
      <c r="I374" s="1009"/>
      <c r="J374" s="1009"/>
      <c r="K374" s="1009"/>
      <c r="L374" s="1009"/>
      <c r="M374" s="1009"/>
      <c r="N374" s="1009"/>
      <c r="O374" s="1009"/>
    </row>
    <row r="375" spans="1:15">
      <c r="A375" s="928"/>
      <c r="D375" s="1025"/>
      <c r="F375" s="1025"/>
      <c r="G375" s="1025"/>
      <c r="K375" s="959"/>
    </row>
    <row r="376" spans="1:15">
      <c r="A376" s="928"/>
      <c r="D376" s="1025"/>
      <c r="F376" s="1025"/>
      <c r="G376" s="1025"/>
      <c r="K376" s="959"/>
    </row>
    <row r="377" spans="1:15">
      <c r="A377" s="928"/>
      <c r="D377" s="1025"/>
      <c r="F377" s="1025"/>
      <c r="G377" s="1025"/>
      <c r="K377" s="959"/>
    </row>
    <row r="378" spans="1:15">
      <c r="A378" s="928"/>
      <c r="D378" s="1025"/>
      <c r="F378" s="1025"/>
      <c r="G378" s="1025"/>
      <c r="K378" s="959"/>
    </row>
    <row r="379" spans="1:15">
      <c r="A379" s="928"/>
      <c r="D379" s="1025"/>
      <c r="F379" s="1025"/>
      <c r="G379" s="1025"/>
      <c r="K379" s="959"/>
    </row>
    <row r="380" spans="1:15">
      <c r="A380" s="928"/>
      <c r="D380" s="1025"/>
      <c r="F380" s="1025"/>
      <c r="G380" s="1025"/>
      <c r="K380" s="959"/>
    </row>
    <row r="381" spans="1:15">
      <c r="A381" s="928"/>
      <c r="D381" s="1025"/>
      <c r="F381" s="1025"/>
      <c r="G381" s="1025"/>
      <c r="K381" s="959"/>
    </row>
    <row r="382" spans="1:15">
      <c r="A382" s="928"/>
      <c r="D382" s="1025"/>
      <c r="F382" s="1025"/>
      <c r="G382" s="1025"/>
      <c r="K382" s="959"/>
    </row>
    <row r="383" spans="1:15">
      <c r="A383" s="928"/>
      <c r="D383" s="1025"/>
      <c r="F383" s="1025"/>
      <c r="G383" s="1025"/>
      <c r="K383" s="959"/>
    </row>
    <row r="384" spans="1:15">
      <c r="A384" s="928"/>
      <c r="D384" s="1025"/>
      <c r="F384" s="1025"/>
      <c r="G384" s="1025"/>
      <c r="K384" s="959"/>
    </row>
    <row r="385" spans="1:11">
      <c r="A385" s="928"/>
      <c r="D385" s="1025"/>
      <c r="F385" s="1025"/>
      <c r="G385" s="1025"/>
      <c r="K385" s="959"/>
    </row>
    <row r="386" spans="1:11">
      <c r="A386" s="928"/>
      <c r="D386" s="1025"/>
      <c r="F386" s="1025"/>
      <c r="G386" s="1025"/>
      <c r="K386" s="959"/>
    </row>
    <row r="387" spans="1:11">
      <c r="A387" s="928"/>
      <c r="D387" s="1025"/>
      <c r="F387" s="1025"/>
      <c r="G387" s="1025"/>
      <c r="K387" s="959"/>
    </row>
    <row r="388" spans="1:11">
      <c r="A388" s="928"/>
      <c r="D388" s="1025"/>
      <c r="F388" s="1025"/>
      <c r="G388" s="1025"/>
      <c r="K388" s="959"/>
    </row>
    <row r="389" spans="1:11">
      <c r="A389" s="928"/>
      <c r="D389" s="1025"/>
      <c r="F389" s="1025"/>
      <c r="G389" s="1025"/>
      <c r="K389" s="959"/>
    </row>
    <row r="390" spans="1:11">
      <c r="A390" s="928"/>
      <c r="D390" s="1025"/>
      <c r="F390" s="1025"/>
      <c r="G390" s="1025"/>
      <c r="K390" s="959"/>
    </row>
    <row r="391" spans="1:11">
      <c r="A391" s="928"/>
      <c r="D391" s="1025"/>
      <c r="F391" s="1025"/>
      <c r="G391" s="1025"/>
      <c r="K391" s="959"/>
    </row>
    <row r="392" spans="1:11">
      <c r="A392" s="928"/>
      <c r="D392" s="1025"/>
      <c r="F392" s="1025"/>
      <c r="G392" s="1025"/>
      <c r="K392" s="959"/>
    </row>
    <row r="393" spans="1:11">
      <c r="A393" s="928"/>
      <c r="D393" s="1025"/>
      <c r="F393" s="1025"/>
      <c r="G393" s="1025"/>
      <c r="K393" s="959"/>
    </row>
    <row r="394" spans="1:11">
      <c r="A394" s="928"/>
      <c r="D394" s="1025"/>
      <c r="F394" s="1025"/>
      <c r="G394" s="1025"/>
      <c r="K394" s="959"/>
    </row>
    <row r="395" spans="1:11">
      <c r="A395" s="928"/>
      <c r="D395" s="1025"/>
      <c r="F395" s="1025"/>
      <c r="G395" s="1025"/>
      <c r="K395" s="959"/>
    </row>
    <row r="396" spans="1:11">
      <c r="A396" s="928"/>
      <c r="D396" s="1025"/>
      <c r="F396" s="1025"/>
      <c r="G396" s="1025"/>
      <c r="K396" s="959"/>
    </row>
    <row r="397" spans="1:11">
      <c r="A397" s="928"/>
      <c r="D397" s="1025"/>
      <c r="F397" s="1025"/>
      <c r="G397" s="1025"/>
      <c r="K397" s="959"/>
    </row>
    <row r="398" spans="1:11">
      <c r="A398" s="928"/>
      <c r="D398" s="1025"/>
      <c r="F398" s="1025"/>
      <c r="G398" s="1025"/>
      <c r="K398" s="959"/>
    </row>
    <row r="399" spans="1:11">
      <c r="A399" s="928"/>
      <c r="D399" s="1025"/>
      <c r="F399" s="1025"/>
      <c r="G399" s="1025"/>
      <c r="K399" s="959"/>
    </row>
    <row r="400" spans="1:11">
      <c r="A400" s="928"/>
      <c r="D400" s="1025"/>
      <c r="F400" s="1025"/>
      <c r="G400" s="1025"/>
      <c r="K400" s="959"/>
    </row>
    <row r="401" spans="1:11">
      <c r="A401" s="928"/>
      <c r="D401" s="1025"/>
      <c r="F401" s="1025"/>
      <c r="G401" s="1025"/>
      <c r="K401" s="959"/>
    </row>
    <row r="402" spans="1:11">
      <c r="A402" s="928"/>
      <c r="D402" s="1025"/>
      <c r="F402" s="1025"/>
      <c r="G402" s="1025"/>
      <c r="K402" s="959"/>
    </row>
    <row r="403" spans="1:11">
      <c r="A403" s="928"/>
      <c r="D403" s="1025"/>
      <c r="F403" s="1025"/>
      <c r="G403" s="1025"/>
      <c r="K403" s="959"/>
    </row>
    <row r="404" spans="1:11">
      <c r="A404" s="928"/>
      <c r="D404" s="1025"/>
      <c r="F404" s="1025"/>
      <c r="G404" s="1025"/>
      <c r="K404" s="959"/>
    </row>
    <row r="405" spans="1:11">
      <c r="A405" s="928"/>
      <c r="D405" s="1025"/>
      <c r="F405" s="1025"/>
      <c r="G405" s="1025"/>
      <c r="K405" s="959"/>
    </row>
    <row r="406" spans="1:11">
      <c r="A406" s="928"/>
      <c r="D406" s="1025"/>
      <c r="F406" s="1025"/>
      <c r="G406" s="1025"/>
      <c r="K406" s="959"/>
    </row>
    <row r="407" spans="1:11">
      <c r="A407" s="928"/>
      <c r="D407" s="1025"/>
      <c r="F407" s="1025"/>
      <c r="G407" s="1025"/>
      <c r="K407" s="959"/>
    </row>
    <row r="408" spans="1:11">
      <c r="A408" s="928"/>
      <c r="D408" s="1025"/>
      <c r="F408" s="1025"/>
      <c r="G408" s="1025"/>
      <c r="K408" s="959"/>
    </row>
    <row r="409" spans="1:11">
      <c r="A409" s="928"/>
      <c r="D409" s="1025"/>
      <c r="F409" s="1025"/>
      <c r="G409" s="1025"/>
      <c r="K409" s="959"/>
    </row>
    <row r="410" spans="1:11">
      <c r="A410" s="928"/>
      <c r="D410" s="1025"/>
      <c r="F410" s="1025"/>
      <c r="G410" s="1025"/>
      <c r="K410" s="959"/>
    </row>
    <row r="411" spans="1:11">
      <c r="A411" s="928"/>
      <c r="D411" s="1025"/>
      <c r="F411" s="1025"/>
      <c r="G411" s="1025"/>
      <c r="K411" s="959"/>
    </row>
    <row r="412" spans="1:11">
      <c r="A412" s="928"/>
      <c r="D412" s="1025"/>
      <c r="F412" s="1025"/>
      <c r="G412" s="1025"/>
      <c r="K412" s="959"/>
    </row>
    <row r="413" spans="1:11">
      <c r="A413" s="928"/>
      <c r="D413" s="1025"/>
      <c r="F413" s="1025"/>
      <c r="G413" s="1025"/>
      <c r="K413" s="959"/>
    </row>
    <row r="414" spans="1:11">
      <c r="A414" s="928"/>
      <c r="D414" s="1025"/>
      <c r="F414" s="1025"/>
      <c r="G414" s="1025"/>
      <c r="K414" s="959"/>
    </row>
    <row r="415" spans="1:11">
      <c r="A415" s="928"/>
      <c r="D415" s="1025"/>
      <c r="F415" s="1025"/>
      <c r="G415" s="1025"/>
      <c r="K415" s="959"/>
    </row>
    <row r="416" spans="1:11">
      <c r="A416" s="928"/>
      <c r="D416" s="1025"/>
      <c r="F416" s="1025"/>
      <c r="G416" s="1025"/>
      <c r="K416" s="959"/>
    </row>
    <row r="417" spans="1:11">
      <c r="A417" s="928"/>
      <c r="D417" s="1025"/>
      <c r="F417" s="1025"/>
      <c r="G417" s="1025"/>
      <c r="K417" s="959"/>
    </row>
    <row r="418" spans="1:11">
      <c r="A418" s="928"/>
      <c r="D418" s="1025"/>
      <c r="F418" s="1025"/>
      <c r="G418" s="1025"/>
      <c r="K418" s="959"/>
    </row>
    <row r="419" spans="1:11">
      <c r="A419" s="928"/>
      <c r="D419" s="1025"/>
      <c r="F419" s="1025"/>
      <c r="G419" s="1025"/>
      <c r="K419" s="959"/>
    </row>
    <row r="420" spans="1:11">
      <c r="A420" s="928"/>
      <c r="D420" s="1025"/>
      <c r="F420" s="1025"/>
      <c r="G420" s="1025"/>
      <c r="K420" s="959"/>
    </row>
    <row r="421" spans="1:11">
      <c r="A421" s="928"/>
      <c r="D421" s="1025"/>
      <c r="F421" s="1025"/>
      <c r="G421" s="1025"/>
      <c r="K421" s="959"/>
    </row>
    <row r="422" spans="1:11">
      <c r="A422" s="928"/>
      <c r="D422" s="1025"/>
      <c r="F422" s="1025"/>
      <c r="G422" s="1025"/>
      <c r="K422" s="959"/>
    </row>
    <row r="423" spans="1:11">
      <c r="A423" s="928"/>
      <c r="D423" s="1025"/>
      <c r="F423" s="1025"/>
      <c r="G423" s="1025"/>
      <c r="K423" s="959"/>
    </row>
    <row r="424" spans="1:11">
      <c r="A424" s="928"/>
      <c r="D424" s="1025"/>
      <c r="F424" s="1025"/>
      <c r="G424" s="1025"/>
      <c r="K424" s="959"/>
    </row>
    <row r="425" spans="1:11">
      <c r="A425" s="928"/>
      <c r="D425" s="1025"/>
      <c r="F425" s="1025"/>
      <c r="G425" s="1025"/>
      <c r="K425" s="959"/>
    </row>
    <row r="426" spans="1:11">
      <c r="A426" s="928"/>
      <c r="D426" s="1025"/>
      <c r="F426" s="1025"/>
      <c r="G426" s="1025"/>
      <c r="K426" s="959"/>
    </row>
    <row r="427" spans="1:11">
      <c r="A427" s="928"/>
      <c r="D427" s="1025"/>
      <c r="F427" s="1025"/>
      <c r="G427" s="1025"/>
      <c r="K427" s="959"/>
    </row>
    <row r="428" spans="1:11">
      <c r="A428" s="928"/>
      <c r="D428" s="1025"/>
      <c r="F428" s="1025"/>
      <c r="G428" s="1025"/>
      <c r="K428" s="959"/>
    </row>
    <row r="429" spans="1:11">
      <c r="A429" s="928"/>
      <c r="D429" s="1025"/>
      <c r="F429" s="1025"/>
      <c r="G429" s="1025"/>
      <c r="K429" s="959"/>
    </row>
    <row r="430" spans="1:11">
      <c r="A430" s="928"/>
      <c r="D430" s="1025"/>
      <c r="F430" s="1025"/>
      <c r="G430" s="1025"/>
      <c r="K430" s="959"/>
    </row>
    <row r="431" spans="1:11">
      <c r="A431" s="928"/>
      <c r="D431" s="1025"/>
      <c r="F431" s="1025"/>
      <c r="G431" s="1025"/>
      <c r="K431" s="959"/>
    </row>
    <row r="432" spans="1:11">
      <c r="A432" s="928"/>
      <c r="D432" s="1025"/>
      <c r="F432" s="1025"/>
      <c r="G432" s="1025"/>
      <c r="K432" s="959"/>
    </row>
    <row r="433" spans="1:11">
      <c r="A433" s="928"/>
      <c r="D433" s="1025"/>
      <c r="F433" s="1025"/>
      <c r="G433" s="1025"/>
      <c r="K433" s="959"/>
    </row>
    <row r="434" spans="1:11">
      <c r="A434" s="928"/>
      <c r="D434" s="1025"/>
      <c r="F434" s="1025"/>
      <c r="G434" s="1025"/>
      <c r="K434" s="959"/>
    </row>
    <row r="435" spans="1:11">
      <c r="A435" s="928"/>
      <c r="D435" s="1025"/>
      <c r="F435" s="1025"/>
      <c r="G435" s="1025"/>
      <c r="K435" s="959"/>
    </row>
    <row r="436" spans="1:11">
      <c r="A436" s="928"/>
      <c r="D436" s="1025"/>
      <c r="F436" s="1025"/>
      <c r="G436" s="1025"/>
      <c r="K436" s="959"/>
    </row>
    <row r="437" spans="1:11">
      <c r="A437" s="928"/>
      <c r="D437" s="1025"/>
      <c r="F437" s="1025"/>
      <c r="G437" s="1025"/>
      <c r="K437" s="959"/>
    </row>
    <row r="438" spans="1:11">
      <c r="A438" s="928"/>
      <c r="D438" s="1025"/>
      <c r="F438" s="1025"/>
      <c r="G438" s="1025"/>
      <c r="K438" s="959"/>
    </row>
    <row r="439" spans="1:11">
      <c r="A439" s="928"/>
      <c r="D439" s="1025"/>
      <c r="F439" s="1025"/>
      <c r="G439" s="1025"/>
      <c r="K439" s="959"/>
    </row>
    <row r="440" spans="1:11">
      <c r="A440" s="928"/>
      <c r="D440" s="1025"/>
      <c r="F440" s="1025"/>
      <c r="G440" s="1025"/>
      <c r="K440" s="959"/>
    </row>
    <row r="441" spans="1:11">
      <c r="A441" s="928"/>
      <c r="D441" s="1025"/>
      <c r="F441" s="1025"/>
      <c r="G441" s="1025"/>
      <c r="K441" s="959"/>
    </row>
    <row r="442" spans="1:11">
      <c r="A442" s="928"/>
      <c r="D442" s="1025"/>
      <c r="F442" s="1025"/>
      <c r="G442" s="1025"/>
      <c r="K442" s="959"/>
    </row>
    <row r="443" spans="1:11">
      <c r="A443" s="928"/>
      <c r="D443" s="1025"/>
      <c r="F443" s="1025"/>
      <c r="G443" s="1025"/>
      <c r="K443" s="959"/>
    </row>
    <row r="444" spans="1:11">
      <c r="A444" s="928"/>
      <c r="D444" s="1025"/>
      <c r="F444" s="1025"/>
      <c r="G444" s="1025"/>
      <c r="K444" s="959"/>
    </row>
    <row r="445" spans="1:11">
      <c r="A445" s="928"/>
      <c r="D445" s="1025"/>
      <c r="F445" s="1025"/>
      <c r="G445" s="1025"/>
      <c r="K445" s="959"/>
    </row>
    <row r="446" spans="1:11">
      <c r="A446" s="928"/>
      <c r="D446" s="1025"/>
      <c r="F446" s="1025"/>
      <c r="G446" s="1025"/>
      <c r="K446" s="959"/>
    </row>
    <row r="447" spans="1:11">
      <c r="A447" s="928"/>
      <c r="D447" s="1025"/>
      <c r="F447" s="1025"/>
      <c r="G447" s="1025"/>
      <c r="K447" s="959"/>
    </row>
    <row r="448" spans="1:11">
      <c r="A448" s="928"/>
      <c r="D448" s="1025"/>
      <c r="F448" s="1025"/>
      <c r="G448" s="1025"/>
      <c r="K448" s="959"/>
    </row>
    <row r="449" spans="1:11">
      <c r="A449" s="928"/>
      <c r="D449" s="1025"/>
      <c r="F449" s="1025"/>
      <c r="G449" s="1025"/>
      <c r="K449" s="959"/>
    </row>
    <row r="450" spans="1:11">
      <c r="A450" s="928"/>
      <c r="D450" s="1025"/>
      <c r="F450" s="1025"/>
      <c r="G450" s="1025"/>
      <c r="K450" s="959"/>
    </row>
    <row r="451" spans="1:11">
      <c r="A451" s="928"/>
      <c r="D451" s="1025"/>
      <c r="F451" s="1025"/>
      <c r="G451" s="1025"/>
      <c r="K451" s="959"/>
    </row>
    <row r="452" spans="1:11">
      <c r="A452" s="928"/>
      <c r="D452" s="1025"/>
      <c r="F452" s="1025"/>
      <c r="G452" s="1025"/>
      <c r="K452" s="959"/>
    </row>
    <row r="453" spans="1:11">
      <c r="A453" s="928"/>
      <c r="D453" s="1025"/>
      <c r="F453" s="1025"/>
      <c r="G453" s="1025"/>
      <c r="K453" s="959"/>
    </row>
    <row r="454" spans="1:11">
      <c r="A454" s="928"/>
      <c r="D454" s="1025"/>
      <c r="F454" s="1025"/>
      <c r="G454" s="1025"/>
      <c r="K454" s="959"/>
    </row>
    <row r="455" spans="1:11">
      <c r="A455" s="928"/>
      <c r="D455" s="1025"/>
      <c r="F455" s="1025"/>
      <c r="G455" s="1025"/>
      <c r="K455" s="959"/>
    </row>
    <row r="456" spans="1:11">
      <c r="A456" s="928"/>
      <c r="D456" s="1025"/>
      <c r="F456" s="1025"/>
      <c r="G456" s="1025"/>
      <c r="K456" s="959"/>
    </row>
    <row r="457" spans="1:11">
      <c r="A457" s="928"/>
      <c r="D457" s="1025"/>
      <c r="F457" s="1025"/>
      <c r="G457" s="1025"/>
      <c r="K457" s="959"/>
    </row>
    <row r="458" spans="1:11">
      <c r="A458" s="928"/>
      <c r="D458" s="1025"/>
      <c r="F458" s="1025"/>
      <c r="G458" s="1025"/>
      <c r="K458" s="959"/>
    </row>
    <row r="459" spans="1:11">
      <c r="A459" s="928"/>
      <c r="D459" s="1025"/>
      <c r="F459" s="1025"/>
      <c r="G459" s="1025"/>
      <c r="K459" s="959"/>
    </row>
    <row r="460" spans="1:11">
      <c r="A460" s="928"/>
      <c r="D460" s="1025"/>
      <c r="F460" s="1025"/>
      <c r="G460" s="1025"/>
      <c r="K460" s="959"/>
    </row>
    <row r="461" spans="1:11">
      <c r="A461" s="928"/>
      <c r="D461" s="1025"/>
      <c r="F461" s="1025"/>
      <c r="G461" s="1025"/>
      <c r="K461" s="959"/>
    </row>
    <row r="462" spans="1:11">
      <c r="A462" s="928"/>
      <c r="D462" s="1025"/>
      <c r="F462" s="1025"/>
      <c r="G462" s="1025"/>
      <c r="K462" s="959"/>
    </row>
    <row r="463" spans="1:11">
      <c r="A463" s="928"/>
      <c r="D463" s="1025"/>
      <c r="F463" s="1025"/>
      <c r="G463" s="1025"/>
      <c r="K463" s="959"/>
    </row>
    <row r="464" spans="1:11">
      <c r="A464" s="928"/>
      <c r="D464" s="1025"/>
      <c r="F464" s="1025"/>
      <c r="G464" s="1025"/>
      <c r="K464" s="959"/>
    </row>
    <row r="465" spans="1:11">
      <c r="A465" s="928"/>
      <c r="D465" s="1025"/>
      <c r="F465" s="1025"/>
      <c r="G465" s="1025"/>
      <c r="K465" s="959"/>
    </row>
    <row r="466" spans="1:11">
      <c r="A466" s="928"/>
      <c r="D466" s="1025"/>
      <c r="F466" s="1025"/>
      <c r="G466" s="1025"/>
      <c r="K466" s="959"/>
    </row>
    <row r="467" spans="1:11">
      <c r="A467" s="928"/>
      <c r="D467" s="1025"/>
      <c r="F467" s="1025"/>
      <c r="G467" s="1025"/>
      <c r="K467" s="959"/>
    </row>
    <row r="468" spans="1:11">
      <c r="A468" s="928"/>
      <c r="D468" s="1025"/>
      <c r="F468" s="1025"/>
      <c r="G468" s="1025"/>
      <c r="K468" s="959"/>
    </row>
    <row r="469" spans="1:11">
      <c r="A469" s="928"/>
      <c r="D469" s="1025"/>
      <c r="F469" s="1025"/>
      <c r="G469" s="1025"/>
      <c r="K469" s="959"/>
    </row>
    <row r="470" spans="1:11">
      <c r="A470" s="928"/>
      <c r="D470" s="1025"/>
      <c r="F470" s="1025"/>
      <c r="G470" s="1025"/>
      <c r="K470" s="959"/>
    </row>
    <row r="471" spans="1:11">
      <c r="A471" s="928"/>
      <c r="D471" s="1025"/>
      <c r="F471" s="1025"/>
      <c r="G471" s="1025"/>
      <c r="K471" s="959"/>
    </row>
    <row r="472" spans="1:11">
      <c r="A472" s="928"/>
      <c r="D472" s="1025"/>
      <c r="F472" s="1025"/>
      <c r="G472" s="1025"/>
      <c r="K472" s="959"/>
    </row>
    <row r="473" spans="1:11">
      <c r="A473" s="928"/>
      <c r="D473" s="1025"/>
      <c r="F473" s="1025"/>
      <c r="G473" s="1025"/>
      <c r="K473" s="959"/>
    </row>
    <row r="474" spans="1:11">
      <c r="A474" s="928"/>
      <c r="D474" s="1025"/>
      <c r="F474" s="1025"/>
      <c r="G474" s="1025"/>
      <c r="K474" s="959"/>
    </row>
    <row r="475" spans="1:11">
      <c r="A475" s="928"/>
      <c r="D475" s="1025"/>
      <c r="F475" s="1025"/>
      <c r="G475" s="1025"/>
      <c r="K475" s="959"/>
    </row>
    <row r="476" spans="1:11">
      <c r="A476" s="928"/>
      <c r="D476" s="1025"/>
      <c r="F476" s="1025"/>
      <c r="G476" s="1025"/>
      <c r="K476" s="959"/>
    </row>
    <row r="477" spans="1:11">
      <c r="A477" s="928"/>
      <c r="D477" s="1025"/>
      <c r="F477" s="1025"/>
      <c r="G477" s="1025"/>
      <c r="K477" s="959"/>
    </row>
    <row r="478" spans="1:11">
      <c r="A478" s="928"/>
      <c r="D478" s="1025"/>
      <c r="F478" s="1025"/>
      <c r="G478" s="1025"/>
      <c r="K478" s="959"/>
    </row>
    <row r="479" spans="1:11">
      <c r="A479" s="928"/>
      <c r="D479" s="1025"/>
      <c r="F479" s="1025"/>
      <c r="G479" s="1025"/>
      <c r="K479" s="959"/>
    </row>
    <row r="480" spans="1:11">
      <c r="A480" s="928"/>
      <c r="D480" s="1025"/>
      <c r="F480" s="1025"/>
      <c r="G480" s="1025"/>
      <c r="K480" s="959"/>
    </row>
    <row r="481" spans="1:11">
      <c r="A481" s="928"/>
      <c r="D481" s="1025"/>
      <c r="F481" s="1025"/>
      <c r="G481" s="1025"/>
      <c r="K481" s="959"/>
    </row>
    <row r="482" spans="1:11">
      <c r="A482" s="928"/>
      <c r="D482" s="1025"/>
      <c r="F482" s="1025"/>
      <c r="G482" s="1025"/>
      <c r="K482" s="959"/>
    </row>
    <row r="483" spans="1:11">
      <c r="A483" s="928"/>
      <c r="D483" s="1025"/>
      <c r="F483" s="1025"/>
      <c r="G483" s="1025"/>
      <c r="K483" s="959"/>
    </row>
    <row r="484" spans="1:11">
      <c r="A484" s="928"/>
      <c r="D484" s="1025"/>
      <c r="F484" s="1025"/>
      <c r="G484" s="1025"/>
      <c r="K484" s="959"/>
    </row>
    <row r="485" spans="1:11">
      <c r="A485" s="928"/>
      <c r="D485" s="1025"/>
      <c r="F485" s="1025"/>
      <c r="G485" s="1025"/>
      <c r="K485" s="959"/>
    </row>
    <row r="486" spans="1:11">
      <c r="A486" s="928"/>
      <c r="D486" s="1025"/>
      <c r="F486" s="1025"/>
      <c r="G486" s="1025"/>
      <c r="K486" s="959"/>
    </row>
    <row r="487" spans="1:11">
      <c r="A487" s="928"/>
      <c r="D487" s="1025"/>
      <c r="F487" s="1025"/>
      <c r="G487" s="1025"/>
      <c r="K487" s="959"/>
    </row>
    <row r="488" spans="1:11">
      <c r="A488" s="928"/>
      <c r="D488" s="1025"/>
      <c r="F488" s="1025"/>
      <c r="G488" s="1025"/>
      <c r="K488" s="959"/>
    </row>
    <row r="489" spans="1:11">
      <c r="A489" s="928"/>
      <c r="D489" s="1025"/>
      <c r="F489" s="1025"/>
      <c r="G489" s="1025"/>
      <c r="K489" s="959"/>
    </row>
    <row r="490" spans="1:11">
      <c r="A490" s="928"/>
      <c r="D490" s="1025"/>
      <c r="F490" s="1025"/>
      <c r="G490" s="1025"/>
      <c r="K490" s="959"/>
    </row>
    <row r="491" spans="1:11">
      <c r="A491" s="928"/>
      <c r="D491" s="1025"/>
      <c r="F491" s="1025"/>
      <c r="G491" s="1025"/>
      <c r="K491" s="959"/>
    </row>
    <row r="492" spans="1:11">
      <c r="A492" s="928"/>
      <c r="D492" s="1025"/>
      <c r="F492" s="1025"/>
      <c r="G492" s="1025"/>
      <c r="K492" s="959"/>
    </row>
    <row r="493" spans="1:11">
      <c r="A493" s="928"/>
      <c r="D493" s="1025"/>
      <c r="F493" s="1025"/>
      <c r="G493" s="1025"/>
      <c r="K493" s="959"/>
    </row>
    <row r="494" spans="1:11">
      <c r="A494" s="928"/>
      <c r="D494" s="1025"/>
      <c r="F494" s="1025"/>
      <c r="G494" s="1025"/>
      <c r="K494" s="959"/>
    </row>
    <row r="495" spans="1:11">
      <c r="A495" s="928"/>
      <c r="D495" s="1025"/>
      <c r="F495" s="1025"/>
      <c r="G495" s="1025"/>
      <c r="K495" s="959"/>
    </row>
    <row r="496" spans="1:11">
      <c r="A496" s="928"/>
      <c r="D496" s="1025"/>
      <c r="F496" s="1025"/>
      <c r="G496" s="1025"/>
      <c r="K496" s="959"/>
    </row>
    <row r="497" spans="1:11">
      <c r="A497" s="928"/>
      <c r="D497" s="1025"/>
      <c r="F497" s="1025"/>
      <c r="G497" s="1025"/>
      <c r="K497" s="959"/>
    </row>
    <row r="498" spans="1:11">
      <c r="A498" s="928"/>
      <c r="D498" s="1025"/>
      <c r="F498" s="1025"/>
      <c r="G498" s="1025"/>
      <c r="K498" s="959"/>
    </row>
    <row r="499" spans="1:11">
      <c r="A499" s="928"/>
      <c r="D499" s="1025"/>
      <c r="F499" s="1025"/>
      <c r="G499" s="1025"/>
      <c r="K499" s="959"/>
    </row>
    <row r="500" spans="1:11">
      <c r="A500" s="928"/>
      <c r="D500" s="1025"/>
      <c r="F500" s="1025"/>
      <c r="G500" s="1025"/>
      <c r="K500" s="959"/>
    </row>
    <row r="501" spans="1:11">
      <c r="A501" s="928"/>
      <c r="D501" s="1025"/>
      <c r="F501" s="1025"/>
      <c r="G501" s="1025"/>
      <c r="K501" s="959"/>
    </row>
    <row r="502" spans="1:11">
      <c r="A502" s="928"/>
      <c r="D502" s="1025"/>
      <c r="F502" s="1025"/>
      <c r="G502" s="1025"/>
      <c r="K502" s="959"/>
    </row>
    <row r="503" spans="1:11">
      <c r="A503" s="928"/>
      <c r="D503" s="1025"/>
      <c r="F503" s="1025"/>
      <c r="G503" s="1025"/>
      <c r="K503" s="959"/>
    </row>
    <row r="504" spans="1:11">
      <c r="A504" s="928"/>
      <c r="D504" s="1025"/>
      <c r="F504" s="1025"/>
      <c r="G504" s="1025"/>
      <c r="K504" s="959"/>
    </row>
    <row r="505" spans="1:11">
      <c r="A505" s="928"/>
      <c r="D505" s="1025"/>
      <c r="F505" s="1025"/>
      <c r="G505" s="1025"/>
      <c r="K505" s="959"/>
    </row>
    <row r="506" spans="1:11">
      <c r="A506" s="928"/>
      <c r="D506" s="1025"/>
      <c r="F506" s="1025"/>
      <c r="G506" s="1025"/>
      <c r="K506" s="959"/>
    </row>
    <row r="507" spans="1:11">
      <c r="A507" s="928"/>
      <c r="D507" s="1025"/>
      <c r="F507" s="1025"/>
      <c r="G507" s="1025"/>
      <c r="K507" s="959"/>
    </row>
    <row r="508" spans="1:11">
      <c r="A508" s="928"/>
      <c r="D508" s="1025"/>
      <c r="F508" s="1025"/>
      <c r="G508" s="1025"/>
      <c r="K508" s="959"/>
    </row>
    <row r="509" spans="1:11">
      <c r="A509" s="928"/>
      <c r="D509" s="1025"/>
      <c r="F509" s="1025"/>
      <c r="G509" s="1025"/>
      <c r="K509" s="959"/>
    </row>
    <row r="510" spans="1:11">
      <c r="A510" s="928"/>
      <c r="D510" s="1025"/>
      <c r="F510" s="1025"/>
      <c r="G510" s="1025"/>
      <c r="K510" s="959"/>
    </row>
    <row r="511" spans="1:11">
      <c r="A511" s="928"/>
      <c r="D511" s="1025"/>
      <c r="F511" s="1025"/>
      <c r="G511" s="1025"/>
      <c r="K511" s="959"/>
    </row>
    <row r="512" spans="1:11">
      <c r="A512" s="928"/>
      <c r="D512" s="1025"/>
      <c r="F512" s="1025"/>
      <c r="G512" s="1025"/>
      <c r="K512" s="959"/>
    </row>
    <row r="513" spans="1:11">
      <c r="A513" s="928"/>
      <c r="D513" s="1025"/>
      <c r="F513" s="1025"/>
      <c r="G513" s="1025"/>
      <c r="K513" s="959"/>
    </row>
    <row r="514" spans="1:11">
      <c r="A514" s="928"/>
      <c r="D514" s="1025"/>
      <c r="F514" s="1025"/>
      <c r="G514" s="1025"/>
      <c r="K514" s="959"/>
    </row>
    <row r="515" spans="1:11">
      <c r="A515" s="928"/>
      <c r="D515" s="1025"/>
      <c r="F515" s="1025"/>
      <c r="G515" s="1025"/>
      <c r="K515" s="959"/>
    </row>
    <row r="516" spans="1:11">
      <c r="A516" s="928"/>
      <c r="D516" s="1025"/>
      <c r="F516" s="1025"/>
      <c r="G516" s="1025"/>
      <c r="K516" s="959"/>
    </row>
    <row r="517" spans="1:11">
      <c r="A517" s="928"/>
      <c r="D517" s="1025"/>
      <c r="F517" s="1025"/>
      <c r="G517" s="1025"/>
      <c r="K517" s="959"/>
    </row>
    <row r="518" spans="1:11">
      <c r="A518" s="928"/>
      <c r="D518" s="1025"/>
      <c r="F518" s="1025"/>
      <c r="G518" s="1025"/>
      <c r="K518" s="959"/>
    </row>
    <row r="519" spans="1:11">
      <c r="A519" s="928"/>
      <c r="D519" s="1025"/>
      <c r="F519" s="1025"/>
      <c r="G519" s="1025"/>
      <c r="K519" s="959"/>
    </row>
    <row r="520" spans="1:11">
      <c r="A520" s="928"/>
      <c r="D520" s="1025"/>
      <c r="F520" s="1025"/>
      <c r="G520" s="1025"/>
      <c r="K520" s="959"/>
    </row>
    <row r="521" spans="1:11">
      <c r="A521" s="928"/>
      <c r="D521" s="1025"/>
      <c r="F521" s="1025"/>
      <c r="G521" s="1025"/>
      <c r="K521" s="959"/>
    </row>
    <row r="522" spans="1:11">
      <c r="A522" s="928"/>
      <c r="D522" s="1025"/>
      <c r="F522" s="1025"/>
      <c r="G522" s="1025"/>
      <c r="K522" s="959"/>
    </row>
    <row r="523" spans="1:11">
      <c r="A523" s="928"/>
      <c r="D523" s="1025"/>
      <c r="F523" s="1025"/>
      <c r="G523" s="1025"/>
      <c r="K523" s="959"/>
    </row>
    <row r="524" spans="1:11">
      <c r="A524" s="928"/>
      <c r="D524" s="1025"/>
      <c r="F524" s="1025"/>
      <c r="G524" s="1025"/>
      <c r="K524" s="959"/>
    </row>
    <row r="525" spans="1:11">
      <c r="A525" s="928"/>
      <c r="D525" s="1025"/>
      <c r="F525" s="1025"/>
      <c r="G525" s="1025"/>
      <c r="K525" s="959"/>
    </row>
    <row r="526" spans="1:11">
      <c r="A526" s="928"/>
      <c r="D526" s="1025"/>
      <c r="F526" s="1025"/>
      <c r="G526" s="1025"/>
      <c r="K526" s="959"/>
    </row>
    <row r="527" spans="1:11">
      <c r="A527" s="928"/>
      <c r="D527" s="1025"/>
      <c r="F527" s="1025"/>
      <c r="G527" s="1025"/>
      <c r="K527" s="959"/>
    </row>
    <row r="528" spans="1:11">
      <c r="A528" s="928"/>
      <c r="D528" s="1025"/>
      <c r="F528" s="1025"/>
      <c r="G528" s="1025"/>
      <c r="K528" s="959"/>
    </row>
    <row r="529" spans="1:11">
      <c r="A529" s="928"/>
      <c r="D529" s="1025"/>
      <c r="F529" s="1025"/>
      <c r="G529" s="1025"/>
      <c r="K529" s="959"/>
    </row>
    <row r="530" spans="1:11">
      <c r="A530" s="928"/>
      <c r="D530" s="1025"/>
      <c r="F530" s="1025"/>
      <c r="G530" s="1025"/>
      <c r="K530" s="959"/>
    </row>
    <row r="531" spans="1:11">
      <c r="A531" s="928"/>
      <c r="D531" s="1025"/>
      <c r="F531" s="1025"/>
      <c r="G531" s="1025"/>
      <c r="K531" s="959"/>
    </row>
    <row r="532" spans="1:11">
      <c r="A532" s="928"/>
      <c r="D532" s="1025"/>
      <c r="F532" s="1025"/>
      <c r="G532" s="1025"/>
      <c r="K532" s="959"/>
    </row>
    <row r="533" spans="1:11">
      <c r="A533" s="928"/>
      <c r="D533" s="1025"/>
      <c r="F533" s="1025"/>
      <c r="G533" s="1025"/>
      <c r="K533" s="959"/>
    </row>
    <row r="534" spans="1:11">
      <c r="A534" s="928"/>
      <c r="D534" s="1025"/>
      <c r="F534" s="1025"/>
      <c r="G534" s="1025"/>
      <c r="K534" s="959"/>
    </row>
    <row r="535" spans="1:11">
      <c r="A535" s="928"/>
      <c r="D535" s="1025"/>
      <c r="F535" s="1025"/>
      <c r="G535" s="1025"/>
      <c r="K535" s="959"/>
    </row>
    <row r="536" spans="1:11">
      <c r="A536" s="928"/>
      <c r="D536" s="1025"/>
      <c r="F536" s="1025"/>
      <c r="G536" s="1025"/>
      <c r="K536" s="959"/>
    </row>
    <row r="537" spans="1:11">
      <c r="A537" s="928"/>
      <c r="D537" s="1025"/>
      <c r="F537" s="1025"/>
      <c r="G537" s="1025"/>
      <c r="K537" s="959"/>
    </row>
    <row r="538" spans="1:11">
      <c r="A538" s="928"/>
      <c r="D538" s="1025"/>
      <c r="F538" s="1025"/>
      <c r="G538" s="1025"/>
      <c r="K538" s="959"/>
    </row>
    <row r="539" spans="1:11">
      <c r="A539" s="928"/>
      <c r="D539" s="1025"/>
      <c r="F539" s="1025"/>
      <c r="G539" s="1025"/>
      <c r="K539" s="959"/>
    </row>
    <row r="540" spans="1:11">
      <c r="A540" s="928"/>
      <c r="D540" s="1025"/>
      <c r="F540" s="1025"/>
      <c r="G540" s="1025"/>
      <c r="K540" s="959"/>
    </row>
    <row r="541" spans="1:11">
      <c r="A541" s="928"/>
      <c r="D541" s="1025"/>
      <c r="F541" s="1025"/>
      <c r="G541" s="1025"/>
      <c r="K541" s="959"/>
    </row>
    <row r="542" spans="1:11">
      <c r="A542" s="928"/>
      <c r="D542" s="1025"/>
      <c r="F542" s="1025"/>
      <c r="G542" s="1025"/>
      <c r="K542" s="959"/>
    </row>
    <row r="543" spans="1:11">
      <c r="A543" s="928"/>
      <c r="D543" s="1025"/>
      <c r="F543" s="1025"/>
      <c r="G543" s="1025"/>
      <c r="K543" s="959"/>
    </row>
    <row r="544" spans="1:11">
      <c r="A544" s="928"/>
      <c r="D544" s="1025"/>
      <c r="F544" s="1025"/>
      <c r="G544" s="1025"/>
      <c r="K544" s="959"/>
    </row>
    <row r="545" spans="1:11">
      <c r="A545" s="928"/>
      <c r="D545" s="1025"/>
      <c r="F545" s="1025"/>
      <c r="G545" s="1025"/>
      <c r="K545" s="959"/>
    </row>
    <row r="546" spans="1:11">
      <c r="A546" s="928"/>
      <c r="D546" s="1025"/>
      <c r="F546" s="1025"/>
      <c r="G546" s="1025"/>
      <c r="K546" s="959"/>
    </row>
    <row r="547" spans="1:11">
      <c r="A547" s="928"/>
      <c r="D547" s="1025"/>
      <c r="F547" s="1025"/>
      <c r="G547" s="1025"/>
      <c r="K547" s="959"/>
    </row>
    <row r="548" spans="1:11">
      <c r="A548" s="928"/>
      <c r="D548" s="1025"/>
      <c r="F548" s="1025"/>
      <c r="G548" s="1025"/>
      <c r="K548" s="959"/>
    </row>
    <row r="549" spans="1:11">
      <c r="A549" s="928"/>
      <c r="D549" s="1025"/>
      <c r="F549" s="1025"/>
      <c r="G549" s="1025"/>
      <c r="K549" s="959"/>
    </row>
    <row r="550" spans="1:11">
      <c r="A550" s="928"/>
      <c r="D550" s="1025"/>
      <c r="F550" s="1025"/>
      <c r="G550" s="1025"/>
      <c r="K550" s="959"/>
    </row>
    <row r="551" spans="1:11">
      <c r="A551" s="928"/>
      <c r="D551" s="1025"/>
      <c r="F551" s="1025"/>
      <c r="G551" s="1025"/>
      <c r="K551" s="959"/>
    </row>
    <row r="552" spans="1:11">
      <c r="A552" s="928"/>
      <c r="D552" s="1025"/>
      <c r="F552" s="1025"/>
      <c r="G552" s="1025"/>
      <c r="K552" s="959"/>
    </row>
    <row r="553" spans="1:11">
      <c r="A553" s="928"/>
      <c r="D553" s="1025"/>
      <c r="F553" s="1025"/>
      <c r="G553" s="1025"/>
      <c r="K553" s="959"/>
    </row>
    <row r="554" spans="1:11">
      <c r="A554" s="928"/>
      <c r="D554" s="1025"/>
      <c r="F554" s="1025"/>
      <c r="G554" s="1025"/>
      <c r="K554" s="959"/>
    </row>
    <row r="555" spans="1:11">
      <c r="A555" s="928"/>
      <c r="D555" s="1025"/>
      <c r="F555" s="1025"/>
      <c r="G555" s="1025"/>
      <c r="K555" s="959"/>
    </row>
    <row r="556" spans="1:11">
      <c r="A556" s="928"/>
      <c r="D556" s="1025"/>
      <c r="F556" s="1025"/>
      <c r="G556" s="1025"/>
      <c r="K556" s="959"/>
    </row>
    <row r="557" spans="1:11">
      <c r="A557" s="928"/>
      <c r="D557" s="1025"/>
      <c r="F557" s="1025"/>
      <c r="G557" s="1025"/>
      <c r="K557" s="959"/>
    </row>
    <row r="558" spans="1:11">
      <c r="A558" s="928"/>
      <c r="D558" s="1025"/>
      <c r="F558" s="1025"/>
      <c r="G558" s="1025"/>
      <c r="K558" s="959"/>
    </row>
    <row r="559" spans="1:11">
      <c r="A559" s="928"/>
      <c r="D559" s="1025"/>
      <c r="F559" s="1025"/>
      <c r="G559" s="1025"/>
      <c r="K559" s="959"/>
    </row>
    <row r="560" spans="1:11">
      <c r="A560" s="928"/>
      <c r="D560" s="1025"/>
      <c r="F560" s="1025"/>
      <c r="G560" s="1025"/>
      <c r="K560" s="959"/>
    </row>
    <row r="561" spans="1:11">
      <c r="A561" s="928"/>
      <c r="D561" s="1025"/>
      <c r="F561" s="1025"/>
      <c r="G561" s="1025"/>
      <c r="K561" s="959"/>
    </row>
    <row r="562" spans="1:11">
      <c r="A562" s="928"/>
      <c r="D562" s="1025"/>
      <c r="F562" s="1025"/>
      <c r="G562" s="1025"/>
      <c r="K562" s="959"/>
    </row>
    <row r="563" spans="1:11">
      <c r="A563" s="928"/>
      <c r="D563" s="1025"/>
      <c r="F563" s="1025"/>
      <c r="G563" s="1025"/>
      <c r="K563" s="959"/>
    </row>
    <row r="564" spans="1:11">
      <c r="A564" s="928"/>
      <c r="D564" s="1025"/>
      <c r="F564" s="1025"/>
      <c r="G564" s="1025"/>
      <c r="K564" s="959"/>
    </row>
    <row r="565" spans="1:11">
      <c r="A565" s="928"/>
      <c r="D565" s="1025"/>
      <c r="F565" s="1025"/>
      <c r="G565" s="1025"/>
      <c r="K565" s="959"/>
    </row>
    <row r="566" spans="1:11">
      <c r="A566" s="928"/>
      <c r="D566" s="1025"/>
      <c r="F566" s="1025"/>
      <c r="G566" s="1025"/>
      <c r="K566" s="959"/>
    </row>
    <row r="567" spans="1:11">
      <c r="A567" s="928"/>
      <c r="D567" s="1025"/>
      <c r="F567" s="1025"/>
      <c r="G567" s="1025"/>
      <c r="K567" s="959"/>
    </row>
    <row r="568" spans="1:11">
      <c r="A568" s="928"/>
      <c r="D568" s="1025"/>
      <c r="F568" s="1025"/>
      <c r="G568" s="1025"/>
      <c r="K568" s="959"/>
    </row>
    <row r="569" spans="1:11">
      <c r="A569" s="928"/>
      <c r="D569" s="1025"/>
      <c r="F569" s="1025"/>
      <c r="G569" s="1025"/>
      <c r="K569" s="959"/>
    </row>
    <row r="570" spans="1:11">
      <c r="A570" s="928"/>
      <c r="D570" s="1025"/>
      <c r="F570" s="1025"/>
      <c r="G570" s="1025"/>
      <c r="K570" s="959"/>
    </row>
    <row r="571" spans="1:11">
      <c r="A571" s="928"/>
      <c r="D571" s="1025"/>
      <c r="F571" s="1025"/>
      <c r="G571" s="1025"/>
      <c r="K571" s="959"/>
    </row>
    <row r="572" spans="1:11">
      <c r="A572" s="928"/>
      <c r="D572" s="1025"/>
      <c r="F572" s="1025"/>
      <c r="G572" s="1025"/>
      <c r="K572" s="959"/>
    </row>
    <row r="573" spans="1:11">
      <c r="A573" s="928"/>
      <c r="D573" s="1025"/>
      <c r="F573" s="1025"/>
      <c r="G573" s="1025"/>
      <c r="K573" s="959"/>
    </row>
    <row r="574" spans="1:11">
      <c r="A574" s="928"/>
      <c r="D574" s="1025"/>
      <c r="F574" s="1025"/>
      <c r="G574" s="1025"/>
      <c r="K574" s="959"/>
    </row>
    <row r="575" spans="1:11">
      <c r="A575" s="928"/>
      <c r="D575" s="1025"/>
      <c r="F575" s="1025"/>
      <c r="G575" s="1025"/>
      <c r="K575" s="959"/>
    </row>
    <row r="576" spans="1:11">
      <c r="A576" s="928"/>
      <c r="D576" s="1025"/>
      <c r="F576" s="1025"/>
      <c r="G576" s="1025"/>
      <c r="K576" s="959"/>
    </row>
    <row r="577" spans="1:11">
      <c r="A577" s="928"/>
      <c r="D577" s="1025"/>
      <c r="F577" s="1025"/>
      <c r="G577" s="1025"/>
      <c r="K577" s="959"/>
    </row>
    <row r="578" spans="1:11">
      <c r="A578" s="928"/>
      <c r="D578" s="1025"/>
      <c r="F578" s="1025"/>
      <c r="G578" s="1025"/>
      <c r="K578" s="959"/>
    </row>
    <row r="579" spans="1:11">
      <c r="A579" s="928"/>
      <c r="D579" s="1025"/>
      <c r="F579" s="1025"/>
      <c r="G579" s="1025"/>
      <c r="K579" s="959"/>
    </row>
    <row r="580" spans="1:11">
      <c r="A580" s="928"/>
      <c r="D580" s="1025"/>
      <c r="F580" s="1025"/>
      <c r="G580" s="1025"/>
      <c r="K580" s="959"/>
    </row>
    <row r="581" spans="1:11">
      <c r="A581" s="928"/>
      <c r="D581" s="1025"/>
      <c r="F581" s="1025"/>
      <c r="G581" s="1025"/>
      <c r="K581" s="959"/>
    </row>
    <row r="582" spans="1:11">
      <c r="A582" s="928"/>
      <c r="D582" s="1025"/>
      <c r="F582" s="1025"/>
      <c r="G582" s="1025"/>
      <c r="K582" s="959"/>
    </row>
    <row r="583" spans="1:11">
      <c r="A583" s="928"/>
      <c r="D583" s="1025"/>
      <c r="F583" s="1025"/>
      <c r="G583" s="1025"/>
      <c r="K583" s="959"/>
    </row>
    <row r="584" spans="1:11">
      <c r="A584" s="928"/>
      <c r="D584" s="1025"/>
      <c r="F584" s="1025"/>
      <c r="G584" s="1025"/>
      <c r="K584" s="959"/>
    </row>
    <row r="585" spans="1:11">
      <c r="A585" s="928"/>
      <c r="D585" s="1025"/>
      <c r="F585" s="1025"/>
      <c r="G585" s="1025"/>
      <c r="K585" s="959"/>
    </row>
    <row r="586" spans="1:11">
      <c r="A586" s="928"/>
      <c r="D586" s="1025"/>
      <c r="F586" s="1025"/>
      <c r="G586" s="1025"/>
      <c r="K586" s="959"/>
    </row>
    <row r="587" spans="1:11">
      <c r="A587" s="928"/>
      <c r="D587" s="1025"/>
      <c r="F587" s="1025"/>
      <c r="G587" s="1025"/>
      <c r="K587" s="959"/>
    </row>
    <row r="588" spans="1:11">
      <c r="A588" s="928"/>
      <c r="D588" s="1025"/>
      <c r="F588" s="1025"/>
      <c r="G588" s="1025"/>
      <c r="K588" s="959"/>
    </row>
    <row r="589" spans="1:11">
      <c r="A589" s="928"/>
      <c r="D589" s="1025"/>
      <c r="F589" s="1025"/>
      <c r="G589" s="1025"/>
      <c r="K589" s="959"/>
    </row>
    <row r="590" spans="1:11">
      <c r="A590" s="928"/>
      <c r="D590" s="1025"/>
      <c r="F590" s="1025"/>
      <c r="G590" s="1025"/>
      <c r="K590" s="959"/>
    </row>
    <row r="591" spans="1:11">
      <c r="A591" s="928"/>
      <c r="D591" s="1025"/>
      <c r="F591" s="1025"/>
      <c r="G591" s="1025"/>
      <c r="K591" s="959"/>
    </row>
    <row r="592" spans="1:11">
      <c r="A592" s="928"/>
      <c r="D592" s="1025"/>
      <c r="F592" s="1025"/>
      <c r="G592" s="1025"/>
      <c r="K592" s="959"/>
    </row>
    <row r="593" spans="1:11">
      <c r="A593" s="928"/>
      <c r="D593" s="1025"/>
      <c r="F593" s="1025"/>
      <c r="G593" s="1025"/>
      <c r="K593" s="959"/>
    </row>
    <row r="594" spans="1:11">
      <c r="A594" s="928"/>
      <c r="D594" s="1025"/>
      <c r="F594" s="1025"/>
      <c r="G594" s="1025"/>
      <c r="K594" s="959"/>
    </row>
    <row r="595" spans="1:11">
      <c r="A595" s="928"/>
      <c r="D595" s="1025"/>
      <c r="F595" s="1025"/>
      <c r="G595" s="1025"/>
      <c r="K595" s="959"/>
    </row>
    <row r="596" spans="1:11">
      <c r="A596" s="928"/>
      <c r="D596" s="1025"/>
      <c r="F596" s="1025"/>
      <c r="G596" s="1025"/>
      <c r="K596" s="959"/>
    </row>
    <row r="597" spans="1:11">
      <c r="A597" s="928"/>
      <c r="D597" s="1025"/>
      <c r="F597" s="1025"/>
      <c r="G597" s="1025"/>
      <c r="K597" s="959"/>
    </row>
    <row r="598" spans="1:11">
      <c r="A598" s="928"/>
      <c r="D598" s="1025"/>
      <c r="F598" s="1025"/>
      <c r="G598" s="1025"/>
      <c r="K598" s="959"/>
    </row>
    <row r="599" spans="1:11">
      <c r="A599" s="928"/>
      <c r="D599" s="1025"/>
      <c r="F599" s="1025"/>
      <c r="G599" s="1025"/>
      <c r="K599" s="959"/>
    </row>
    <row r="600" spans="1:11">
      <c r="A600" s="928"/>
      <c r="D600" s="1025"/>
      <c r="F600" s="1025"/>
      <c r="G600" s="1025"/>
      <c r="K600" s="959"/>
    </row>
    <row r="601" spans="1:11">
      <c r="A601" s="928"/>
      <c r="D601" s="1025"/>
      <c r="F601" s="1025"/>
      <c r="G601" s="1025"/>
      <c r="K601" s="959"/>
    </row>
    <row r="602" spans="1:11">
      <c r="A602" s="928"/>
      <c r="D602" s="1025"/>
      <c r="F602" s="1025"/>
      <c r="G602" s="1025"/>
      <c r="K602" s="959"/>
    </row>
    <row r="603" spans="1:11">
      <c r="A603" s="928"/>
      <c r="D603" s="1025"/>
      <c r="F603" s="1025"/>
      <c r="G603" s="1025"/>
      <c r="K603" s="959"/>
    </row>
    <row r="604" spans="1:11">
      <c r="A604" s="928"/>
      <c r="D604" s="1025"/>
      <c r="F604" s="1025"/>
      <c r="G604" s="1025"/>
      <c r="K604" s="959"/>
    </row>
    <row r="605" spans="1:11">
      <c r="A605" s="928"/>
      <c r="D605" s="1025"/>
      <c r="F605" s="1025"/>
      <c r="G605" s="1025"/>
      <c r="K605" s="959"/>
    </row>
    <row r="606" spans="1:11">
      <c r="A606" s="928"/>
      <c r="D606" s="1025"/>
      <c r="F606" s="1025"/>
      <c r="G606" s="1025"/>
      <c r="K606" s="959"/>
    </row>
    <row r="607" spans="1:11">
      <c r="A607" s="928"/>
      <c r="D607" s="1025"/>
      <c r="F607" s="1025"/>
      <c r="G607" s="1025"/>
      <c r="K607" s="959"/>
    </row>
    <row r="608" spans="1:11">
      <c r="A608" s="928"/>
      <c r="D608" s="1025"/>
      <c r="F608" s="1025"/>
      <c r="G608" s="1025"/>
      <c r="K608" s="959"/>
    </row>
    <row r="609" spans="1:11">
      <c r="A609" s="928"/>
      <c r="D609" s="1025"/>
      <c r="F609" s="1025"/>
      <c r="G609" s="1025"/>
      <c r="K609" s="959"/>
    </row>
    <row r="610" spans="1:11">
      <c r="A610" s="928"/>
      <c r="D610" s="1025"/>
      <c r="F610" s="1025"/>
      <c r="G610" s="1025"/>
      <c r="K610" s="959"/>
    </row>
    <row r="611" spans="1:11">
      <c r="A611" s="928"/>
      <c r="D611" s="1025"/>
      <c r="F611" s="1025"/>
      <c r="G611" s="1025"/>
      <c r="K611" s="959"/>
    </row>
    <row r="612" spans="1:11">
      <c r="A612" s="928"/>
      <c r="D612" s="1025"/>
      <c r="F612" s="1025"/>
      <c r="G612" s="1025"/>
      <c r="K612" s="959"/>
    </row>
    <row r="613" spans="1:11">
      <c r="A613" s="928"/>
      <c r="D613" s="1025"/>
      <c r="F613" s="1025"/>
      <c r="G613" s="1025"/>
      <c r="K613" s="959"/>
    </row>
    <row r="614" spans="1:11">
      <c r="A614" s="928"/>
      <c r="D614" s="1025"/>
      <c r="F614" s="1025"/>
      <c r="G614" s="1025"/>
      <c r="K614" s="959"/>
    </row>
    <row r="615" spans="1:11">
      <c r="A615" s="928"/>
      <c r="D615" s="1025"/>
      <c r="F615" s="1025"/>
      <c r="G615" s="1025"/>
      <c r="K615" s="959"/>
    </row>
    <row r="616" spans="1:11">
      <c r="A616" s="928"/>
      <c r="D616" s="1025"/>
      <c r="F616" s="1025"/>
      <c r="G616" s="1025"/>
      <c r="K616" s="959"/>
    </row>
    <row r="617" spans="1:11">
      <c r="A617" s="928"/>
      <c r="D617" s="1025"/>
      <c r="F617" s="1025"/>
      <c r="G617" s="1025"/>
      <c r="K617" s="959"/>
    </row>
    <row r="618" spans="1:11">
      <c r="A618" s="928"/>
      <c r="D618" s="1025"/>
      <c r="F618" s="1025"/>
      <c r="G618" s="1025"/>
      <c r="K618" s="959"/>
    </row>
  </sheetData>
  <sheetProtection password="D806" sheet="1" objects="1" scenarios="1"/>
  <mergeCells count="1">
    <mergeCell ref="B2:O2"/>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dimension ref="A1:BW315"/>
  <sheetViews>
    <sheetView showGridLines="0" zoomScale="85" zoomScaleNormal="85" workbookViewId="0">
      <selection activeCell="C14" sqref="C14"/>
    </sheetView>
  </sheetViews>
  <sheetFormatPr defaultColWidth="9.109375" defaultRowHeight="13.2"/>
  <cols>
    <col min="1" max="1" width="27.5546875" style="45" customWidth="1"/>
    <col min="2" max="2" width="12.33203125" style="124" customWidth="1"/>
    <col min="3" max="3" width="26.5546875" style="124" customWidth="1"/>
    <col min="4" max="4" width="15" style="124" customWidth="1"/>
    <col min="5" max="5" width="12.109375" style="124" customWidth="1"/>
    <col min="6" max="6" width="18.44140625" style="124" customWidth="1"/>
    <col min="7" max="7" width="13.44140625" style="124" customWidth="1"/>
    <col min="8" max="8" width="14.109375" style="124" customWidth="1"/>
    <col min="9" max="9" width="11.6640625" style="124" customWidth="1"/>
    <col min="10" max="10" width="12.33203125" style="124" customWidth="1"/>
    <col min="11" max="11" width="13.5546875" style="124" customWidth="1"/>
    <col min="12" max="12" width="9.109375" style="260"/>
    <col min="13" max="75" width="9.109375" style="261"/>
    <col min="76" max="16384" width="9.109375" style="45"/>
  </cols>
  <sheetData>
    <row r="1" spans="1:15" ht="18">
      <c r="A1" s="739" t="s">
        <v>4</v>
      </c>
      <c r="B1" s="120"/>
      <c r="C1" s="120"/>
      <c r="D1" s="120"/>
      <c r="E1" s="120"/>
      <c r="F1" s="120"/>
      <c r="G1" s="120"/>
      <c r="H1" s="120"/>
      <c r="I1" s="120"/>
      <c r="J1" s="120"/>
      <c r="K1" s="121"/>
    </row>
    <row r="2" spans="1:15">
      <c r="A2" s="56"/>
      <c r="B2" s="91"/>
      <c r="C2" s="919" t="s">
        <v>416</v>
      </c>
      <c r="D2" s="919"/>
      <c r="E2" s="919"/>
      <c r="F2" s="919"/>
      <c r="G2" s="919"/>
      <c r="H2" s="919"/>
      <c r="I2" s="122"/>
      <c r="J2" s="122"/>
      <c r="K2" s="178"/>
      <c r="L2" s="255"/>
      <c r="M2" s="254"/>
      <c r="N2" s="254"/>
    </row>
    <row r="3" spans="1:15" ht="39" customHeight="1">
      <c r="A3" s="296" t="s">
        <v>223</v>
      </c>
      <c r="B3" s="297" t="s">
        <v>226</v>
      </c>
      <c r="C3" s="298" t="s">
        <v>224</v>
      </c>
      <c r="D3" s="298" t="s">
        <v>225</v>
      </c>
      <c r="E3" s="298" t="s">
        <v>503</v>
      </c>
      <c r="F3" s="298" t="s">
        <v>328</v>
      </c>
      <c r="G3" s="298" t="s">
        <v>504</v>
      </c>
      <c r="H3" s="298" t="s">
        <v>505</v>
      </c>
      <c r="I3" s="91"/>
      <c r="J3" s="91"/>
      <c r="K3" s="178"/>
      <c r="L3" s="255"/>
      <c r="M3" s="254"/>
      <c r="N3" s="254"/>
      <c r="O3" s="254"/>
    </row>
    <row r="4" spans="1:15">
      <c r="A4" s="296" t="s">
        <v>5</v>
      </c>
      <c r="B4" s="297" t="s">
        <v>6</v>
      </c>
      <c r="C4" s="297">
        <f>通用假设!$B$4</f>
        <v>2260</v>
      </c>
      <c r="D4" s="297">
        <f>通用假设!$B$4</f>
        <v>2260</v>
      </c>
      <c r="E4" s="297">
        <f>通用假设!$B$4</f>
        <v>2260</v>
      </c>
      <c r="F4" s="297">
        <f>通用假设!$B$4</f>
        <v>2260</v>
      </c>
      <c r="G4" s="297">
        <f>通用假设!$B$4</f>
        <v>2260</v>
      </c>
      <c r="H4" s="297">
        <f>通用假设!$B$4</f>
        <v>2260</v>
      </c>
      <c r="I4" s="91"/>
      <c r="J4" s="91"/>
      <c r="K4" s="178"/>
      <c r="L4" s="255"/>
      <c r="M4" s="254"/>
      <c r="N4" s="254"/>
      <c r="O4" s="254"/>
    </row>
    <row r="5" spans="1:15">
      <c r="A5" s="296" t="s">
        <v>7</v>
      </c>
      <c r="B5" s="297" t="s">
        <v>8</v>
      </c>
      <c r="C5" s="297">
        <f>通用假设!$B$5</f>
        <v>4.18</v>
      </c>
      <c r="D5" s="297">
        <f>通用假设!$B$5</f>
        <v>4.18</v>
      </c>
      <c r="E5" s="297">
        <f>通用假设!$B$5</f>
        <v>4.18</v>
      </c>
      <c r="F5" s="297">
        <f>通用假设!$B$5</f>
        <v>4.18</v>
      </c>
      <c r="G5" s="297">
        <f>通用假设!$B$5</f>
        <v>4.18</v>
      </c>
      <c r="H5" s="297">
        <f>通用假设!$B$5</f>
        <v>4.18</v>
      </c>
      <c r="I5" s="91"/>
      <c r="J5" s="91"/>
      <c r="K5" s="178"/>
      <c r="L5" s="255"/>
      <c r="M5" s="254"/>
      <c r="N5" s="254"/>
      <c r="O5" s="254"/>
    </row>
    <row r="6" spans="1:15">
      <c r="A6" s="296" t="s">
        <v>9</v>
      </c>
      <c r="B6" s="297" t="s">
        <v>8</v>
      </c>
      <c r="C6" s="297">
        <f>通用假设!$B$6</f>
        <v>1.86</v>
      </c>
      <c r="D6" s="297">
        <f>通用假设!$B$6</f>
        <v>1.86</v>
      </c>
      <c r="E6" s="297">
        <f>通用假设!$B$6</f>
        <v>1.86</v>
      </c>
      <c r="F6" s="297">
        <f>通用假设!$B$6</f>
        <v>1.86</v>
      </c>
      <c r="G6" s="297">
        <f>通用假设!$B$6</f>
        <v>1.86</v>
      </c>
      <c r="H6" s="297">
        <f>通用假设!$B$6</f>
        <v>1.86</v>
      </c>
      <c r="I6" s="91"/>
      <c r="J6" s="91"/>
      <c r="K6" s="178"/>
      <c r="L6" s="255"/>
      <c r="M6" s="254"/>
      <c r="N6" s="254"/>
      <c r="O6" s="254"/>
    </row>
    <row r="7" spans="1:15">
      <c r="A7" s="296" t="s">
        <v>10</v>
      </c>
      <c r="B7" s="297" t="s">
        <v>23</v>
      </c>
      <c r="C7" s="297">
        <f>通用假设!$B$7</f>
        <v>1723</v>
      </c>
      <c r="D7" s="297">
        <f>通用假设!$B$7</f>
        <v>1723</v>
      </c>
      <c r="E7" s="297">
        <f>通用假设!$B$7</f>
        <v>1723</v>
      </c>
      <c r="F7" s="297">
        <f>通用假设!$B$7</f>
        <v>1723</v>
      </c>
      <c r="G7" s="297">
        <f>通用假设!$B$7</f>
        <v>1723</v>
      </c>
      <c r="H7" s="297">
        <f>通用假设!$B$7</f>
        <v>1723</v>
      </c>
      <c r="I7" s="91"/>
      <c r="J7" s="91"/>
      <c r="K7" s="178"/>
      <c r="L7" s="255"/>
      <c r="M7" s="254"/>
      <c r="N7" s="254"/>
      <c r="O7" s="254"/>
    </row>
    <row r="8" spans="1:15">
      <c r="A8" s="296" t="s">
        <v>11</v>
      </c>
      <c r="B8" s="297" t="s">
        <v>0</v>
      </c>
      <c r="C8" s="299">
        <f>使用者输入值!$B$5</f>
        <v>0</v>
      </c>
      <c r="D8" s="302">
        <f>C8*0.71</f>
        <v>0</v>
      </c>
      <c r="E8" s="299">
        <f>使用者输入值!$B$5</f>
        <v>0</v>
      </c>
      <c r="F8" s="302">
        <f>E8*0.71</f>
        <v>0</v>
      </c>
      <c r="G8" s="299">
        <f>使用者输入值!$B$5</f>
        <v>0</v>
      </c>
      <c r="H8" s="299">
        <f>使用者输入值!$B$5</f>
        <v>0</v>
      </c>
      <c r="I8" s="91"/>
      <c r="J8" s="91"/>
      <c r="K8" s="179"/>
      <c r="L8" s="255"/>
      <c r="M8" s="254"/>
      <c r="N8" s="254"/>
      <c r="O8" s="254"/>
    </row>
    <row r="9" spans="1:15">
      <c r="A9" s="99" t="s">
        <v>12</v>
      </c>
      <c r="B9" s="117" t="s">
        <v>13</v>
      </c>
      <c r="C9" s="117">
        <f>使用者输入值!$B$27</f>
        <v>0</v>
      </c>
      <c r="D9" s="117">
        <f>使用者输入值!$B$27</f>
        <v>0</v>
      </c>
      <c r="E9" s="117">
        <f>使用者输入值!$B$27</f>
        <v>0</v>
      </c>
      <c r="F9" s="117">
        <f>使用者输入值!$B$27</f>
        <v>0</v>
      </c>
      <c r="G9" s="117">
        <f>使用者输入值!$B$27</f>
        <v>0</v>
      </c>
      <c r="H9" s="117">
        <f>使用者输入值!$B$27</f>
        <v>0</v>
      </c>
      <c r="I9" s="91"/>
      <c r="J9" s="91"/>
      <c r="K9" s="178"/>
      <c r="L9" s="255"/>
      <c r="M9" s="254"/>
      <c r="N9" s="254"/>
      <c r="O9" s="254"/>
    </row>
    <row r="10" spans="1:15">
      <c r="A10" s="99" t="s">
        <v>172</v>
      </c>
      <c r="B10" s="117" t="s">
        <v>14</v>
      </c>
      <c r="C10" s="300">
        <f>使用者输入值!B7</f>
        <v>0</v>
      </c>
      <c r="D10" s="300">
        <f>使用者输入值!B7</f>
        <v>0</v>
      </c>
      <c r="E10" s="303">
        <f>F19</f>
        <v>1</v>
      </c>
      <c r="F10" s="303">
        <f>F20</f>
        <v>1</v>
      </c>
      <c r="G10" s="300">
        <f>使用者输入值!B8</f>
        <v>0</v>
      </c>
      <c r="H10" s="300">
        <f>使用者输入值!B9</f>
        <v>0</v>
      </c>
      <c r="I10" s="91"/>
      <c r="J10" s="91"/>
      <c r="K10" s="178"/>
      <c r="L10" s="255"/>
      <c r="M10" s="254"/>
      <c r="N10" s="254"/>
      <c r="O10" s="254"/>
    </row>
    <row r="11" spans="1:15">
      <c r="A11" s="99" t="s">
        <v>414</v>
      </c>
      <c r="B11" s="117" t="s">
        <v>15</v>
      </c>
      <c r="C11" s="301">
        <f t="shared" ref="C11:H11" si="0">1000*(C10)</f>
        <v>0</v>
      </c>
      <c r="D11" s="301">
        <f t="shared" si="0"/>
        <v>0</v>
      </c>
      <c r="E11" s="304">
        <f>1000*(E10)</f>
        <v>1000</v>
      </c>
      <c r="F11" s="304">
        <f>1000*(F10)</f>
        <v>1000</v>
      </c>
      <c r="G11" s="301">
        <f t="shared" si="0"/>
        <v>0</v>
      </c>
      <c r="H11" s="301">
        <f t="shared" si="0"/>
        <v>0</v>
      </c>
      <c r="I11" s="91"/>
      <c r="J11" s="91"/>
      <c r="K11" s="178"/>
      <c r="L11" s="255"/>
      <c r="M11" s="254"/>
      <c r="N11" s="254"/>
      <c r="O11" s="254"/>
    </row>
    <row r="12" spans="1:15">
      <c r="A12" s="99" t="s">
        <v>415</v>
      </c>
      <c r="B12" s="117" t="s">
        <v>15</v>
      </c>
      <c r="C12" s="301">
        <f>1000-C11</f>
        <v>1000</v>
      </c>
      <c r="D12" s="301">
        <f t="shared" ref="D12:H12" si="1">1000-D11</f>
        <v>1000</v>
      </c>
      <c r="E12" s="304">
        <f t="shared" si="1"/>
        <v>0</v>
      </c>
      <c r="F12" s="304">
        <f t="shared" si="1"/>
        <v>0</v>
      </c>
      <c r="G12" s="301">
        <f t="shared" si="1"/>
        <v>1000</v>
      </c>
      <c r="H12" s="301">
        <f t="shared" si="1"/>
        <v>1000</v>
      </c>
      <c r="I12" s="91"/>
      <c r="J12" s="91"/>
      <c r="K12" s="178"/>
    </row>
    <row r="13" spans="1:15">
      <c r="A13" s="296" t="s">
        <v>16</v>
      </c>
      <c r="B13" s="297" t="s">
        <v>490</v>
      </c>
      <c r="C13" s="297">
        <f>使用者输入值!$B$6</f>
        <v>0</v>
      </c>
      <c r="D13" s="301">
        <f>使用者输入值!$B$6*0.71</f>
        <v>0</v>
      </c>
      <c r="E13" s="297">
        <f>使用者输入值!$B$6</f>
        <v>0</v>
      </c>
      <c r="F13" s="301">
        <f>使用者输入值!$B$6*0.71</f>
        <v>0</v>
      </c>
      <c r="G13" s="297">
        <f>使用者输入值!$B$6</f>
        <v>0</v>
      </c>
      <c r="H13" s="297">
        <f>使用者输入值!$B$6</f>
        <v>0</v>
      </c>
      <c r="I13" s="91"/>
      <c r="J13" s="91"/>
      <c r="K13" s="178"/>
    </row>
    <row r="14" spans="1:15">
      <c r="A14" s="296" t="s">
        <v>16</v>
      </c>
      <c r="B14" s="297" t="s">
        <v>491</v>
      </c>
      <c r="C14" s="302" t="e">
        <f>C13/(C10)</f>
        <v>#DIV/0!</v>
      </c>
      <c r="D14" s="302" t="e">
        <f>D13/(D10)</f>
        <v>#DIV/0!</v>
      </c>
      <c r="E14" s="302">
        <f>E13/(E10)</f>
        <v>0</v>
      </c>
      <c r="F14" s="302">
        <f>F13/(F10)</f>
        <v>0</v>
      </c>
      <c r="G14" s="302" t="e">
        <f t="shared" ref="G14:H14" si="2">G13/(G10)</f>
        <v>#DIV/0!</v>
      </c>
      <c r="H14" s="302" t="e">
        <f t="shared" si="2"/>
        <v>#DIV/0!</v>
      </c>
      <c r="I14" s="91"/>
      <c r="J14" s="91"/>
      <c r="K14" s="180"/>
    </row>
    <row r="15" spans="1:15">
      <c r="A15" s="296" t="s">
        <v>17</v>
      </c>
      <c r="B15" s="117" t="s">
        <v>3</v>
      </c>
      <c r="C15" s="300">
        <f>使用者输入值!$B$21</f>
        <v>0</v>
      </c>
      <c r="D15" s="300">
        <f>使用者输入值!$B$21</f>
        <v>0</v>
      </c>
      <c r="E15" s="300">
        <f>使用者输入值!$B$21</f>
        <v>0</v>
      </c>
      <c r="F15" s="300">
        <f>使用者输入值!$B$21</f>
        <v>0</v>
      </c>
      <c r="G15" s="300">
        <f>使用者输入值!$B$21</f>
        <v>0</v>
      </c>
      <c r="H15" s="300">
        <f>使用者输入值!$B$21</f>
        <v>0</v>
      </c>
      <c r="I15" s="91"/>
      <c r="J15" s="91"/>
      <c r="K15" s="178"/>
    </row>
    <row r="16" spans="1:15">
      <c r="A16" s="56"/>
      <c r="B16" s="91"/>
      <c r="C16" s="91"/>
      <c r="D16" s="91"/>
      <c r="E16" s="91"/>
      <c r="F16" s="91"/>
      <c r="G16" s="91"/>
      <c r="H16" s="91"/>
      <c r="I16" s="91"/>
      <c r="J16" s="91"/>
      <c r="K16" s="92"/>
    </row>
    <row r="17" spans="1:75">
      <c r="A17" s="76" t="s">
        <v>228</v>
      </c>
      <c r="B17" s="175"/>
      <c r="C17" s="175"/>
      <c r="D17" s="163" t="s">
        <v>332</v>
      </c>
      <c r="E17" s="163" t="s">
        <v>227</v>
      </c>
      <c r="F17" s="181"/>
      <c r="H17" s="91"/>
      <c r="I17" s="91"/>
      <c r="J17" s="91"/>
      <c r="K17" s="92"/>
    </row>
    <row r="18" spans="1:75">
      <c r="A18" s="310"/>
      <c r="B18" s="175"/>
      <c r="C18" s="175"/>
      <c r="D18" s="175"/>
      <c r="E18" s="311" t="s">
        <v>15</v>
      </c>
      <c r="F18" s="181" t="s">
        <v>3</v>
      </c>
      <c r="H18" s="91"/>
      <c r="I18" s="91"/>
      <c r="J18" s="91"/>
      <c r="K18" s="92"/>
    </row>
    <row r="19" spans="1:75">
      <c r="A19" s="312" t="s">
        <v>229</v>
      </c>
      <c r="B19" s="182"/>
      <c r="C19" s="182"/>
      <c r="D19" s="306">
        <f>((E8*1000)*E15*1000)/(((E5*(100-B25))+E4+((E7-100)*E6))+(E8*1000*E15))</f>
        <v>0</v>
      </c>
      <c r="E19" s="305">
        <f>1000-D19</f>
        <v>1000</v>
      </c>
      <c r="F19" s="307">
        <f>E19/1000</f>
        <v>1</v>
      </c>
      <c r="H19" s="91"/>
      <c r="I19" s="91"/>
      <c r="J19" s="91"/>
      <c r="K19" s="92"/>
    </row>
    <row r="20" spans="1:75">
      <c r="A20" s="313" t="s">
        <v>230</v>
      </c>
      <c r="B20" s="172"/>
      <c r="C20" s="172"/>
      <c r="D20" s="314">
        <f>((F8*1000)*F15*1000)/(((F5*(100-B26))+F4+((F7-100)*F6))+(F8*1000*F15))</f>
        <v>0</v>
      </c>
      <c r="E20" s="315">
        <f>1000-D20</f>
        <v>1000</v>
      </c>
      <c r="F20" s="316">
        <f>E20/1000</f>
        <v>1</v>
      </c>
      <c r="H20" s="91"/>
      <c r="I20" s="91"/>
      <c r="J20" s="91"/>
      <c r="K20" s="92"/>
    </row>
    <row r="21" spans="1:75">
      <c r="A21" s="65"/>
      <c r="B21" s="141"/>
      <c r="C21" s="122"/>
      <c r="D21" s="122"/>
      <c r="E21" s="122"/>
      <c r="F21" s="122"/>
      <c r="H21" s="91"/>
      <c r="I21" s="91"/>
      <c r="J21" s="91"/>
      <c r="K21" s="92"/>
    </row>
    <row r="22" spans="1:75" ht="52.8">
      <c r="A22" s="317" t="s">
        <v>19</v>
      </c>
      <c r="B22" s="318" t="s">
        <v>18</v>
      </c>
      <c r="C22" s="318" t="s">
        <v>20</v>
      </c>
      <c r="D22" s="318" t="s">
        <v>21</v>
      </c>
      <c r="E22" s="318" t="s">
        <v>22</v>
      </c>
      <c r="F22" s="318" t="s">
        <v>331</v>
      </c>
      <c r="G22" s="318" t="s">
        <v>330</v>
      </c>
      <c r="H22" s="318" t="s">
        <v>418</v>
      </c>
      <c r="I22" s="318" t="s">
        <v>419</v>
      </c>
      <c r="J22" s="319" t="s">
        <v>420</v>
      </c>
      <c r="K22" s="320" t="s">
        <v>421</v>
      </c>
    </row>
    <row r="23" spans="1:75">
      <c r="A23" s="322" t="str">
        <f>C3</f>
        <v xml:space="preserve">Dewatered Raw Sludge </v>
      </c>
      <c r="B23" s="115">
        <f>使用者输入值!$B$23</f>
        <v>0</v>
      </c>
      <c r="C23" s="325">
        <f>$C$12*$C$5*(100-B23)</f>
        <v>418000</v>
      </c>
      <c r="D23" s="325">
        <f>$C$4*$C$12</f>
        <v>2260000</v>
      </c>
      <c r="E23" s="329">
        <f>(C7-100)*$C$6*$C$12</f>
        <v>3018780</v>
      </c>
      <c r="F23" s="327" t="e">
        <f>SUM(C23:E23)/1000/C15</f>
        <v>#DIV/0!</v>
      </c>
      <c r="G23" s="334">
        <f>$C$8*$C$11</f>
        <v>0</v>
      </c>
      <c r="H23" s="335" t="e">
        <f>(G23-F23)</f>
        <v>#DIV/0!</v>
      </c>
      <c r="I23" s="330" t="e">
        <f>H23*C14</f>
        <v>#DIV/0!</v>
      </c>
      <c r="J23" s="337" t="e">
        <f>(I23*1/C15*$C$9)</f>
        <v>#DIV/0!</v>
      </c>
      <c r="K23" s="340" t="e">
        <f>J23*使用者输入值!$B$31</f>
        <v>#DIV/0!</v>
      </c>
    </row>
    <row r="24" spans="1:75">
      <c r="A24" s="322" t="str">
        <f>D3</f>
        <v>Dewatered Digested Sludge</v>
      </c>
      <c r="B24" s="115">
        <f>使用者输入值!$B$23</f>
        <v>0</v>
      </c>
      <c r="C24" s="325">
        <f>$D$12*$D$5*(100-B24)</f>
        <v>418000</v>
      </c>
      <c r="D24" s="325">
        <f>$D$4*$D$12</f>
        <v>2260000</v>
      </c>
      <c r="E24" s="329">
        <f>(D7-100)*$D$6*$D$12</f>
        <v>3018780</v>
      </c>
      <c r="F24" s="327" t="e">
        <f>SUM(C24:E24)/1000/D15</f>
        <v>#DIV/0!</v>
      </c>
      <c r="G24" s="329">
        <f>D8*D11</f>
        <v>0</v>
      </c>
      <c r="H24" s="335" t="e">
        <f t="shared" ref="H24:H28" si="3">(G24-F24)</f>
        <v>#DIV/0!</v>
      </c>
      <c r="I24" s="330" t="e">
        <f>H24*D14</f>
        <v>#DIV/0!</v>
      </c>
      <c r="J24" s="337" t="e">
        <f>(I24*1/D15*$C$9)</f>
        <v>#DIV/0!</v>
      </c>
      <c r="K24" s="340" t="e">
        <f>J24*使用者输入值!$B$31</f>
        <v>#DIV/0!</v>
      </c>
    </row>
    <row r="25" spans="1:75" s="47" customFormat="1">
      <c r="A25" s="323" t="s">
        <v>327</v>
      </c>
      <c r="B25" s="115">
        <f>使用者输入值!$B$23</f>
        <v>0</v>
      </c>
      <c r="C25" s="326">
        <f>$E$12*$E$5*(100-B25)</f>
        <v>0</v>
      </c>
      <c r="D25" s="326">
        <f>$E$4*$E$12</f>
        <v>0</v>
      </c>
      <c r="E25" s="330">
        <f>(E7-100)*E6*E12</f>
        <v>0</v>
      </c>
      <c r="F25" s="326" t="e">
        <f>SUM(C25:E25)/1000/E15</f>
        <v>#DIV/0!</v>
      </c>
      <c r="G25" s="330">
        <f>E8*E11</f>
        <v>0</v>
      </c>
      <c r="H25" s="335" t="e">
        <f>(G25-F25)</f>
        <v>#DIV/0!</v>
      </c>
      <c r="I25" s="334" t="e">
        <f>H25*E14</f>
        <v>#DIV/0!</v>
      </c>
      <c r="J25" s="337" t="e">
        <f>(I25*1/E15*$C$9)</f>
        <v>#DIV/0!</v>
      </c>
      <c r="K25" s="340" t="e">
        <f>J25*使用者输入值!$B$31</f>
        <v>#DIV/0!</v>
      </c>
      <c r="L25" s="255"/>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4"/>
      <c r="BP25" s="254"/>
      <c r="BQ25" s="254"/>
      <c r="BR25" s="254"/>
      <c r="BS25" s="254"/>
      <c r="BT25" s="254"/>
      <c r="BU25" s="254"/>
      <c r="BV25" s="254"/>
      <c r="BW25" s="254"/>
    </row>
    <row r="26" spans="1:75" s="47" customFormat="1">
      <c r="A26" s="322" t="s">
        <v>329</v>
      </c>
      <c r="B26" s="115">
        <f>使用者输入值!$B$23</f>
        <v>0</v>
      </c>
      <c r="C26" s="327">
        <f>$F$12*$F$5*(100-B26)</f>
        <v>0</v>
      </c>
      <c r="D26" s="327">
        <f>$F$4*$F$12</f>
        <v>0</v>
      </c>
      <c r="E26" s="330">
        <f>(F7-100)*F6*F12</f>
        <v>0</v>
      </c>
      <c r="F26" s="326" t="e">
        <f>SUM(C26:E26)/1000/F15</f>
        <v>#DIV/0!</v>
      </c>
      <c r="G26" s="330">
        <f>F8*F11</f>
        <v>0</v>
      </c>
      <c r="H26" s="335" t="e">
        <f t="shared" si="3"/>
        <v>#DIV/0!</v>
      </c>
      <c r="I26" s="334" t="e">
        <f>H26*F14</f>
        <v>#DIV/0!</v>
      </c>
      <c r="J26" s="337" t="e">
        <f>(I26*1/F15*$C$9)</f>
        <v>#DIV/0!</v>
      </c>
      <c r="K26" s="340" t="e">
        <f>J26*使用者输入值!$B$31</f>
        <v>#DIV/0!</v>
      </c>
      <c r="L26" s="255"/>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4"/>
      <c r="BJ26" s="254"/>
      <c r="BK26" s="254"/>
      <c r="BL26" s="254"/>
      <c r="BM26" s="254"/>
      <c r="BN26" s="254"/>
      <c r="BO26" s="254"/>
      <c r="BP26" s="254"/>
      <c r="BQ26" s="254"/>
      <c r="BR26" s="254"/>
      <c r="BS26" s="254"/>
      <c r="BT26" s="254"/>
      <c r="BU26" s="254"/>
      <c r="BV26" s="254"/>
      <c r="BW26" s="254"/>
    </row>
    <row r="27" spans="1:75" ht="26.4">
      <c r="A27" s="747" t="str">
        <f>G3</f>
        <v>Dewatering + Ht Dry - User Defined 1</v>
      </c>
      <c r="B27" s="115">
        <f>使用者输入值!$B$23</f>
        <v>0</v>
      </c>
      <c r="C27" s="325">
        <f>$G$12*$G$5*(100-B27)</f>
        <v>418000</v>
      </c>
      <c r="D27" s="325">
        <f>$G$4*$G$12</f>
        <v>2260000</v>
      </c>
      <c r="E27" s="331">
        <f>(G7-100)*$G$6*$G$12</f>
        <v>3018780</v>
      </c>
      <c r="F27" s="327" t="e">
        <f>SUM(C27:E27)/1000/G15</f>
        <v>#DIV/0!</v>
      </c>
      <c r="G27" s="331">
        <f>G8*G11</f>
        <v>0</v>
      </c>
      <c r="H27" s="335" t="e">
        <f>(G27-F27)</f>
        <v>#DIV/0!</v>
      </c>
      <c r="I27" s="329" t="e">
        <f>H27*G14</f>
        <v>#DIV/0!</v>
      </c>
      <c r="J27" s="337" t="e">
        <f>(I27*1/G15*$C$9)</f>
        <v>#DIV/0!</v>
      </c>
      <c r="K27" s="340" t="e">
        <f>J27*使用者输入值!$B$31</f>
        <v>#DIV/0!</v>
      </c>
    </row>
    <row r="28" spans="1:75" ht="26.4">
      <c r="A28" s="748" t="str">
        <f>H3</f>
        <v>Dewatering + Ht Dry - User Defined 2</v>
      </c>
      <c r="B28" s="324">
        <f>使用者输入值!$B$23</f>
        <v>0</v>
      </c>
      <c r="C28" s="328">
        <f>$H$12*$H$5*(100-B28)</f>
        <v>418000</v>
      </c>
      <c r="D28" s="328">
        <f>$H$4*$H$12</f>
        <v>2260000</v>
      </c>
      <c r="E28" s="332">
        <f>(H7-100)*$H$6*$H$12</f>
        <v>3018780</v>
      </c>
      <c r="F28" s="333" t="e">
        <f>SUM(C28:E28)/1000/H15</f>
        <v>#DIV/0!</v>
      </c>
      <c r="G28" s="332">
        <f>H8*H11</f>
        <v>0</v>
      </c>
      <c r="H28" s="336" t="e">
        <f t="shared" si="3"/>
        <v>#DIV/0!</v>
      </c>
      <c r="I28" s="338" t="e">
        <f>H28*H14</f>
        <v>#DIV/0!</v>
      </c>
      <c r="J28" s="339" t="e">
        <f>(I28*1/H15*$C$9)</f>
        <v>#DIV/0!</v>
      </c>
      <c r="K28" s="341" t="e">
        <f>J28*使用者输入值!$B$31</f>
        <v>#DIV/0!</v>
      </c>
    </row>
    <row r="30" spans="1:75" s="261" customFormat="1">
      <c r="B30" s="260"/>
      <c r="C30" s="260"/>
      <c r="D30" s="260"/>
      <c r="E30" s="260"/>
      <c r="F30" s="260"/>
      <c r="G30" s="260"/>
      <c r="H30" s="260"/>
      <c r="I30" s="260"/>
      <c r="J30" s="260"/>
      <c r="K30" s="260"/>
      <c r="L30" s="260"/>
    </row>
    <row r="31" spans="1:75" s="261" customFormat="1">
      <c r="B31" s="260"/>
      <c r="C31" s="260"/>
      <c r="D31" s="260"/>
      <c r="E31" s="260"/>
      <c r="F31" s="262"/>
      <c r="G31" s="262"/>
      <c r="H31" s="262"/>
      <c r="I31" s="262"/>
      <c r="J31" s="262"/>
      <c r="K31" s="262"/>
      <c r="L31" s="260"/>
    </row>
    <row r="32" spans="1:75" s="261" customFormat="1">
      <c r="B32" s="260"/>
      <c r="C32" s="260"/>
      <c r="D32" s="260"/>
      <c r="E32" s="260"/>
      <c r="F32" s="260"/>
      <c r="G32" s="260"/>
      <c r="H32" s="263"/>
      <c r="I32" s="260"/>
      <c r="J32" s="260"/>
      <c r="K32" s="260"/>
      <c r="L32" s="260"/>
    </row>
    <row r="33" spans="2:12" s="261" customFormat="1">
      <c r="B33" s="260"/>
      <c r="C33" s="260"/>
      <c r="D33" s="260"/>
      <c r="E33" s="260"/>
      <c r="F33" s="260"/>
      <c r="G33" s="260"/>
      <c r="H33" s="264"/>
      <c r="I33" s="260"/>
      <c r="J33" s="260"/>
      <c r="K33" s="260"/>
      <c r="L33" s="260"/>
    </row>
    <row r="34" spans="2:12" s="261" customFormat="1">
      <c r="B34" s="260"/>
      <c r="C34" s="260"/>
      <c r="D34" s="260"/>
      <c r="E34" s="260"/>
      <c r="F34" s="260"/>
      <c r="G34" s="260"/>
      <c r="H34" s="260"/>
      <c r="I34" s="260"/>
      <c r="J34" s="260"/>
      <c r="K34" s="260"/>
      <c r="L34" s="260"/>
    </row>
    <row r="35" spans="2:12" s="261" customFormat="1">
      <c r="B35" s="260"/>
      <c r="C35" s="260"/>
      <c r="D35" s="260"/>
      <c r="E35" s="260"/>
      <c r="F35" s="260"/>
      <c r="G35" s="260"/>
      <c r="H35" s="260"/>
      <c r="I35" s="260"/>
      <c r="J35" s="260"/>
      <c r="K35" s="260"/>
      <c r="L35" s="260"/>
    </row>
    <row r="36" spans="2:12" s="261" customFormat="1">
      <c r="B36" s="260"/>
      <c r="C36" s="260"/>
      <c r="D36" s="260"/>
      <c r="E36" s="260"/>
      <c r="F36" s="260"/>
      <c r="G36" s="260"/>
      <c r="H36" s="260"/>
      <c r="I36" s="260"/>
      <c r="J36" s="260"/>
      <c r="K36" s="260"/>
      <c r="L36" s="260"/>
    </row>
    <row r="37" spans="2:12" s="261" customFormat="1">
      <c r="B37" s="260"/>
      <c r="C37" s="260"/>
      <c r="D37" s="260"/>
      <c r="E37" s="260"/>
      <c r="F37" s="260"/>
      <c r="G37" s="260"/>
      <c r="H37" s="260"/>
      <c r="I37" s="260"/>
      <c r="J37" s="260"/>
      <c r="K37" s="260"/>
      <c r="L37" s="260"/>
    </row>
    <row r="38" spans="2:12" s="261" customFormat="1">
      <c r="B38" s="260"/>
      <c r="C38" s="260"/>
      <c r="D38" s="260"/>
      <c r="E38" s="260"/>
      <c r="F38" s="260"/>
      <c r="G38" s="260"/>
      <c r="H38" s="260"/>
      <c r="I38" s="260"/>
      <c r="J38" s="260"/>
      <c r="K38" s="260"/>
      <c r="L38" s="260"/>
    </row>
    <row r="39" spans="2:12" s="261" customFormat="1">
      <c r="B39" s="260"/>
      <c r="C39" s="260"/>
      <c r="D39" s="260"/>
      <c r="E39" s="260"/>
      <c r="F39" s="260"/>
      <c r="G39" s="260"/>
      <c r="H39" s="260"/>
      <c r="I39" s="260"/>
      <c r="J39" s="260"/>
      <c r="K39" s="260"/>
      <c r="L39" s="260"/>
    </row>
    <row r="40" spans="2:12" s="261" customFormat="1">
      <c r="B40" s="260"/>
      <c r="C40" s="260"/>
      <c r="D40" s="260"/>
      <c r="E40" s="260"/>
      <c r="F40" s="260"/>
      <c r="G40" s="260"/>
      <c r="H40" s="260"/>
      <c r="I40" s="260"/>
      <c r="J40" s="260"/>
      <c r="K40" s="260"/>
      <c r="L40" s="260"/>
    </row>
    <row r="41" spans="2:12" s="261" customFormat="1">
      <c r="B41" s="260"/>
      <c r="C41" s="260"/>
      <c r="D41" s="260"/>
      <c r="E41" s="260"/>
      <c r="F41" s="260"/>
      <c r="G41" s="260"/>
      <c r="H41" s="260"/>
      <c r="I41" s="260"/>
      <c r="J41" s="260"/>
      <c r="K41" s="260"/>
      <c r="L41" s="260"/>
    </row>
    <row r="42" spans="2:12" s="261" customFormat="1">
      <c r="B42" s="260"/>
      <c r="C42" s="260"/>
      <c r="D42" s="260"/>
      <c r="E42" s="260"/>
      <c r="F42" s="260"/>
      <c r="G42" s="260"/>
      <c r="H42" s="260"/>
      <c r="I42" s="260"/>
      <c r="J42" s="260"/>
      <c r="K42" s="260"/>
      <c r="L42" s="260"/>
    </row>
    <row r="43" spans="2:12" s="261" customFormat="1">
      <c r="B43" s="260"/>
      <c r="C43" s="260"/>
      <c r="D43" s="260"/>
      <c r="E43" s="260"/>
      <c r="F43" s="260"/>
      <c r="G43" s="260"/>
      <c r="H43" s="260"/>
      <c r="I43" s="260"/>
      <c r="J43" s="260"/>
      <c r="K43" s="260"/>
      <c r="L43" s="260"/>
    </row>
    <row r="44" spans="2:12" s="261" customFormat="1">
      <c r="B44" s="260"/>
      <c r="C44" s="260"/>
      <c r="D44" s="260"/>
      <c r="E44" s="260"/>
      <c r="F44" s="260"/>
      <c r="G44" s="260"/>
      <c r="H44" s="260"/>
      <c r="I44" s="260"/>
      <c r="J44" s="260"/>
      <c r="K44" s="260"/>
      <c r="L44" s="260"/>
    </row>
    <row r="45" spans="2:12" s="261" customFormat="1">
      <c r="B45" s="260"/>
      <c r="C45" s="260"/>
      <c r="D45" s="260"/>
      <c r="E45" s="260"/>
      <c r="F45" s="260"/>
      <c r="G45" s="260"/>
      <c r="H45" s="260"/>
      <c r="I45" s="260"/>
      <c r="J45" s="260"/>
      <c r="K45" s="260"/>
      <c r="L45" s="260"/>
    </row>
    <row r="46" spans="2:12" s="261" customFormat="1">
      <c r="B46" s="260"/>
      <c r="C46" s="260"/>
      <c r="D46" s="260"/>
      <c r="E46" s="260"/>
      <c r="F46" s="260"/>
      <c r="G46" s="260"/>
      <c r="H46" s="260"/>
      <c r="I46" s="260"/>
      <c r="J46" s="260"/>
      <c r="K46" s="260"/>
      <c r="L46" s="260"/>
    </row>
    <row r="47" spans="2:12" s="261" customFormat="1">
      <c r="B47" s="260"/>
      <c r="C47" s="260"/>
      <c r="D47" s="260"/>
      <c r="E47" s="260"/>
      <c r="F47" s="260"/>
      <c r="G47" s="260"/>
      <c r="H47" s="260"/>
      <c r="I47" s="260"/>
      <c r="J47" s="260"/>
      <c r="K47" s="260"/>
      <c r="L47" s="260"/>
    </row>
    <row r="48" spans="2:12" s="261" customFormat="1">
      <c r="B48" s="260"/>
      <c r="C48" s="260"/>
      <c r="D48" s="260"/>
      <c r="E48" s="260"/>
      <c r="F48" s="260"/>
      <c r="G48" s="260"/>
      <c r="H48" s="260"/>
      <c r="I48" s="260"/>
      <c r="J48" s="260"/>
      <c r="K48" s="260"/>
      <c r="L48" s="260"/>
    </row>
    <row r="49" spans="2:12" s="261" customFormat="1">
      <c r="B49" s="260"/>
      <c r="C49" s="260"/>
      <c r="D49" s="260"/>
      <c r="E49" s="260"/>
      <c r="F49" s="260"/>
      <c r="G49" s="260"/>
      <c r="H49" s="260"/>
      <c r="I49" s="260"/>
      <c r="J49" s="260"/>
      <c r="K49" s="260"/>
      <c r="L49" s="260"/>
    </row>
    <row r="50" spans="2:12" s="261" customFormat="1">
      <c r="B50" s="260"/>
      <c r="C50" s="260"/>
      <c r="D50" s="260"/>
      <c r="E50" s="260"/>
      <c r="F50" s="260"/>
      <c r="G50" s="260"/>
      <c r="H50" s="260"/>
      <c r="I50" s="260"/>
      <c r="J50" s="260"/>
      <c r="K50" s="260"/>
      <c r="L50" s="260"/>
    </row>
    <row r="51" spans="2:12" s="261" customFormat="1">
      <c r="B51" s="260"/>
      <c r="C51" s="260"/>
      <c r="D51" s="260"/>
      <c r="E51" s="260"/>
      <c r="F51" s="260"/>
      <c r="G51" s="260"/>
      <c r="H51" s="260"/>
      <c r="I51" s="260"/>
      <c r="J51" s="260"/>
      <c r="K51" s="260"/>
      <c r="L51" s="260"/>
    </row>
    <row r="52" spans="2:12" s="261" customFormat="1">
      <c r="B52" s="260"/>
      <c r="C52" s="260"/>
      <c r="D52" s="260"/>
      <c r="E52" s="260"/>
      <c r="F52" s="260"/>
      <c r="G52" s="260"/>
      <c r="H52" s="260"/>
      <c r="I52" s="260"/>
      <c r="J52" s="260"/>
      <c r="K52" s="260"/>
      <c r="L52" s="260"/>
    </row>
    <row r="53" spans="2:12" s="261" customFormat="1">
      <c r="B53" s="260"/>
      <c r="C53" s="260"/>
      <c r="D53" s="260"/>
      <c r="E53" s="260"/>
      <c r="F53" s="260"/>
      <c r="G53" s="260"/>
      <c r="H53" s="260"/>
      <c r="I53" s="260"/>
      <c r="J53" s="260"/>
      <c r="K53" s="260"/>
      <c r="L53" s="260"/>
    </row>
    <row r="54" spans="2:12" s="261" customFormat="1">
      <c r="B54" s="260"/>
      <c r="C54" s="260"/>
      <c r="D54" s="260"/>
      <c r="E54" s="260"/>
      <c r="F54" s="260"/>
      <c r="G54" s="260"/>
      <c r="H54" s="260"/>
      <c r="I54" s="260"/>
      <c r="J54" s="260"/>
      <c r="K54" s="260"/>
      <c r="L54" s="260"/>
    </row>
    <row r="55" spans="2:12" s="261" customFormat="1">
      <c r="B55" s="260"/>
      <c r="C55" s="260"/>
      <c r="D55" s="260"/>
      <c r="E55" s="260"/>
      <c r="F55" s="260"/>
      <c r="G55" s="260"/>
      <c r="H55" s="260"/>
      <c r="I55" s="260"/>
      <c r="J55" s="260"/>
      <c r="K55" s="260"/>
      <c r="L55" s="260"/>
    </row>
    <row r="56" spans="2:12" s="261" customFormat="1">
      <c r="B56" s="260"/>
      <c r="C56" s="260"/>
      <c r="D56" s="260"/>
      <c r="E56" s="260"/>
      <c r="F56" s="260"/>
      <c r="G56" s="260"/>
      <c r="H56" s="260"/>
      <c r="I56" s="260"/>
      <c r="J56" s="260"/>
      <c r="K56" s="260"/>
      <c r="L56" s="260"/>
    </row>
    <row r="57" spans="2:12" s="261" customFormat="1">
      <c r="B57" s="260"/>
      <c r="C57" s="260"/>
      <c r="D57" s="260"/>
      <c r="E57" s="260"/>
      <c r="F57" s="260"/>
      <c r="G57" s="260"/>
      <c r="H57" s="260"/>
      <c r="I57" s="260"/>
      <c r="J57" s="260"/>
      <c r="K57" s="260"/>
      <c r="L57" s="260"/>
    </row>
    <row r="58" spans="2:12" s="261" customFormat="1">
      <c r="B58" s="260"/>
      <c r="C58" s="260"/>
      <c r="D58" s="260"/>
      <c r="E58" s="260"/>
      <c r="F58" s="260"/>
      <c r="G58" s="260"/>
      <c r="H58" s="260"/>
      <c r="I58" s="260"/>
      <c r="J58" s="260"/>
      <c r="K58" s="260"/>
      <c r="L58" s="260"/>
    </row>
    <row r="59" spans="2:12" s="261" customFormat="1">
      <c r="B59" s="260"/>
      <c r="C59" s="260"/>
      <c r="D59" s="260"/>
      <c r="E59" s="260"/>
      <c r="F59" s="260"/>
      <c r="G59" s="260"/>
      <c r="H59" s="260"/>
      <c r="I59" s="260"/>
      <c r="J59" s="260"/>
      <c r="K59" s="260"/>
      <c r="L59" s="260"/>
    </row>
    <row r="60" spans="2:12" s="261" customFormat="1">
      <c r="B60" s="260"/>
      <c r="C60" s="260"/>
      <c r="D60" s="260"/>
      <c r="E60" s="260"/>
      <c r="F60" s="260"/>
      <c r="G60" s="260"/>
      <c r="H60" s="260"/>
      <c r="I60" s="260"/>
      <c r="J60" s="260"/>
      <c r="K60" s="260"/>
      <c r="L60" s="260"/>
    </row>
    <row r="61" spans="2:12" s="261" customFormat="1">
      <c r="B61" s="260"/>
      <c r="C61" s="260"/>
      <c r="D61" s="260"/>
      <c r="E61" s="260"/>
      <c r="F61" s="260"/>
      <c r="G61" s="260"/>
      <c r="H61" s="260"/>
      <c r="I61" s="260"/>
      <c r="J61" s="260"/>
      <c r="K61" s="260"/>
      <c r="L61" s="260"/>
    </row>
    <row r="62" spans="2:12" s="261" customFormat="1">
      <c r="B62" s="260"/>
      <c r="C62" s="260"/>
      <c r="D62" s="260"/>
      <c r="E62" s="260"/>
      <c r="F62" s="260"/>
      <c r="G62" s="260"/>
      <c r="H62" s="260"/>
      <c r="I62" s="260"/>
      <c r="J62" s="260"/>
      <c r="K62" s="260"/>
      <c r="L62" s="260"/>
    </row>
    <row r="63" spans="2:12" s="261" customFormat="1">
      <c r="B63" s="260"/>
      <c r="C63" s="260"/>
      <c r="D63" s="260"/>
      <c r="E63" s="260"/>
      <c r="F63" s="260"/>
      <c r="G63" s="260"/>
      <c r="H63" s="260"/>
      <c r="I63" s="260"/>
      <c r="J63" s="260"/>
      <c r="K63" s="260"/>
      <c r="L63" s="260"/>
    </row>
    <row r="64" spans="2:12" s="261" customFormat="1">
      <c r="B64" s="260"/>
      <c r="C64" s="260"/>
      <c r="D64" s="260"/>
      <c r="E64" s="260"/>
      <c r="F64" s="260"/>
      <c r="G64" s="260"/>
      <c r="H64" s="260"/>
      <c r="I64" s="260"/>
      <c r="J64" s="260"/>
      <c r="K64" s="260"/>
      <c r="L64" s="260"/>
    </row>
    <row r="65" spans="2:12" s="261" customFormat="1">
      <c r="B65" s="260"/>
      <c r="C65" s="260"/>
      <c r="D65" s="260"/>
      <c r="E65" s="260"/>
      <c r="F65" s="260"/>
      <c r="G65" s="260"/>
      <c r="H65" s="260"/>
      <c r="I65" s="260"/>
      <c r="J65" s="260"/>
      <c r="K65" s="260"/>
      <c r="L65" s="260"/>
    </row>
    <row r="66" spans="2:12" s="261" customFormat="1">
      <c r="B66" s="260"/>
      <c r="C66" s="260"/>
      <c r="D66" s="260"/>
      <c r="E66" s="260"/>
      <c r="F66" s="260"/>
      <c r="G66" s="260"/>
      <c r="H66" s="260"/>
      <c r="I66" s="260"/>
      <c r="J66" s="260"/>
      <c r="K66" s="260"/>
      <c r="L66" s="260"/>
    </row>
    <row r="67" spans="2:12" s="261" customFormat="1">
      <c r="B67" s="260"/>
      <c r="C67" s="260"/>
      <c r="D67" s="260"/>
      <c r="E67" s="260"/>
      <c r="F67" s="260"/>
      <c r="G67" s="260"/>
      <c r="H67" s="260"/>
      <c r="I67" s="260"/>
      <c r="J67" s="260"/>
      <c r="K67" s="260"/>
      <c r="L67" s="260"/>
    </row>
    <row r="68" spans="2:12" s="261" customFormat="1">
      <c r="B68" s="260"/>
      <c r="C68" s="260"/>
      <c r="D68" s="260"/>
      <c r="E68" s="260"/>
      <c r="F68" s="260"/>
      <c r="G68" s="260"/>
      <c r="H68" s="260"/>
      <c r="I68" s="260"/>
      <c r="J68" s="260"/>
      <c r="K68" s="260"/>
      <c r="L68" s="260"/>
    </row>
    <row r="69" spans="2:12" s="261" customFormat="1">
      <c r="B69" s="260"/>
      <c r="C69" s="260"/>
      <c r="D69" s="260"/>
      <c r="E69" s="260"/>
      <c r="F69" s="260"/>
      <c r="G69" s="260"/>
      <c r="H69" s="260"/>
      <c r="I69" s="260"/>
      <c r="J69" s="260"/>
      <c r="K69" s="260"/>
      <c r="L69" s="260"/>
    </row>
    <row r="70" spans="2:12" s="261" customFormat="1">
      <c r="B70" s="260"/>
      <c r="C70" s="260"/>
      <c r="D70" s="260"/>
      <c r="E70" s="260"/>
      <c r="F70" s="260"/>
      <c r="G70" s="260"/>
      <c r="H70" s="260"/>
      <c r="I70" s="260"/>
      <c r="J70" s="260"/>
      <c r="K70" s="260"/>
      <c r="L70" s="260"/>
    </row>
    <row r="71" spans="2:12" s="261" customFormat="1">
      <c r="B71" s="260"/>
      <c r="C71" s="260"/>
      <c r="D71" s="260"/>
      <c r="E71" s="260"/>
      <c r="F71" s="260"/>
      <c r="G71" s="260"/>
      <c r="H71" s="260"/>
      <c r="I71" s="260"/>
      <c r="J71" s="260"/>
      <c r="K71" s="260"/>
      <c r="L71" s="260"/>
    </row>
    <row r="72" spans="2:12" s="261" customFormat="1">
      <c r="B72" s="260"/>
      <c r="C72" s="260"/>
      <c r="D72" s="260"/>
      <c r="E72" s="260"/>
      <c r="F72" s="260"/>
      <c r="G72" s="260"/>
      <c r="H72" s="260"/>
      <c r="I72" s="260"/>
      <c r="J72" s="260"/>
      <c r="K72" s="260"/>
      <c r="L72" s="260"/>
    </row>
    <row r="73" spans="2:12" s="261" customFormat="1">
      <c r="B73" s="260"/>
      <c r="C73" s="260"/>
      <c r="D73" s="260"/>
      <c r="E73" s="260"/>
      <c r="F73" s="260"/>
      <c r="G73" s="260"/>
      <c r="H73" s="260"/>
      <c r="I73" s="260"/>
      <c r="J73" s="260"/>
      <c r="K73" s="260"/>
      <c r="L73" s="260"/>
    </row>
    <row r="74" spans="2:12" s="261" customFormat="1">
      <c r="B74" s="260"/>
      <c r="C74" s="260"/>
      <c r="D74" s="260"/>
      <c r="E74" s="260"/>
      <c r="F74" s="260"/>
      <c r="G74" s="260"/>
      <c r="H74" s="260"/>
      <c r="I74" s="260"/>
      <c r="J74" s="260"/>
      <c r="K74" s="260"/>
      <c r="L74" s="260"/>
    </row>
    <row r="75" spans="2:12" s="261" customFormat="1">
      <c r="B75" s="260"/>
      <c r="C75" s="260"/>
      <c r="D75" s="260"/>
      <c r="E75" s="260"/>
      <c r="F75" s="260"/>
      <c r="G75" s="260"/>
      <c r="H75" s="260"/>
      <c r="I75" s="260"/>
      <c r="J75" s="260"/>
      <c r="K75" s="260"/>
      <c r="L75" s="260"/>
    </row>
    <row r="76" spans="2:12" s="261" customFormat="1">
      <c r="B76" s="260"/>
      <c r="C76" s="260"/>
      <c r="D76" s="260"/>
      <c r="E76" s="260"/>
      <c r="F76" s="260"/>
      <c r="G76" s="260"/>
      <c r="H76" s="260"/>
      <c r="I76" s="260"/>
      <c r="J76" s="260"/>
      <c r="K76" s="260"/>
      <c r="L76" s="260"/>
    </row>
    <row r="77" spans="2:12" s="261" customFormat="1">
      <c r="B77" s="260"/>
      <c r="C77" s="260"/>
      <c r="D77" s="260"/>
      <c r="E77" s="260"/>
      <c r="F77" s="260"/>
      <c r="G77" s="260"/>
      <c r="H77" s="260"/>
      <c r="I77" s="260"/>
      <c r="J77" s="260"/>
      <c r="K77" s="260"/>
      <c r="L77" s="260"/>
    </row>
    <row r="78" spans="2:12" s="261" customFormat="1">
      <c r="B78" s="260"/>
      <c r="C78" s="260"/>
      <c r="D78" s="260"/>
      <c r="E78" s="260"/>
      <c r="F78" s="260"/>
      <c r="G78" s="260"/>
      <c r="H78" s="260"/>
      <c r="I78" s="260"/>
      <c r="J78" s="260"/>
      <c r="K78" s="260"/>
      <c r="L78" s="260"/>
    </row>
    <row r="79" spans="2:12" s="261" customFormat="1">
      <c r="B79" s="260"/>
      <c r="C79" s="260"/>
      <c r="D79" s="260"/>
      <c r="E79" s="260"/>
      <c r="F79" s="260"/>
      <c r="G79" s="260"/>
      <c r="H79" s="260"/>
      <c r="I79" s="260"/>
      <c r="J79" s="260"/>
      <c r="K79" s="260"/>
      <c r="L79" s="260"/>
    </row>
    <row r="80" spans="2:12" s="261" customFormat="1">
      <c r="B80" s="260"/>
      <c r="C80" s="260"/>
      <c r="D80" s="260"/>
      <c r="E80" s="260"/>
      <c r="F80" s="260"/>
      <c r="G80" s="260"/>
      <c r="H80" s="260"/>
      <c r="I80" s="260"/>
      <c r="J80" s="260"/>
      <c r="K80" s="260"/>
      <c r="L80" s="260"/>
    </row>
    <row r="81" spans="2:12" s="261" customFormat="1">
      <c r="B81" s="260"/>
      <c r="C81" s="260"/>
      <c r="D81" s="260"/>
      <c r="E81" s="260"/>
      <c r="F81" s="260"/>
      <c r="G81" s="260"/>
      <c r="H81" s="260"/>
      <c r="I81" s="260"/>
      <c r="J81" s="260"/>
      <c r="K81" s="260"/>
      <c r="L81" s="260"/>
    </row>
    <row r="82" spans="2:12" s="261" customFormat="1">
      <c r="B82" s="260"/>
      <c r="C82" s="260"/>
      <c r="D82" s="260"/>
      <c r="E82" s="260"/>
      <c r="F82" s="260"/>
      <c r="G82" s="260"/>
      <c r="H82" s="260"/>
      <c r="I82" s="260"/>
      <c r="J82" s="260"/>
      <c r="K82" s="260"/>
      <c r="L82" s="260"/>
    </row>
    <row r="83" spans="2:12" s="261" customFormat="1">
      <c r="B83" s="260"/>
      <c r="C83" s="260"/>
      <c r="D83" s="260"/>
      <c r="E83" s="260"/>
      <c r="F83" s="260"/>
      <c r="G83" s="260"/>
      <c r="H83" s="260"/>
      <c r="I83" s="260"/>
      <c r="J83" s="260"/>
      <c r="K83" s="260"/>
      <c r="L83" s="260"/>
    </row>
    <row r="84" spans="2:12" s="261" customFormat="1">
      <c r="B84" s="260"/>
      <c r="C84" s="260"/>
      <c r="D84" s="260"/>
      <c r="E84" s="260"/>
      <c r="F84" s="260"/>
      <c r="G84" s="260"/>
      <c r="H84" s="260"/>
      <c r="I84" s="260"/>
      <c r="J84" s="260"/>
      <c r="K84" s="260"/>
      <c r="L84" s="260"/>
    </row>
    <row r="85" spans="2:12" s="261" customFormat="1">
      <c r="B85" s="260"/>
      <c r="C85" s="260"/>
      <c r="D85" s="260"/>
      <c r="E85" s="260"/>
      <c r="F85" s="260"/>
      <c r="G85" s="260"/>
      <c r="H85" s="260"/>
      <c r="I85" s="260"/>
      <c r="J85" s="260"/>
      <c r="K85" s="260"/>
      <c r="L85" s="260"/>
    </row>
    <row r="86" spans="2:12" s="261" customFormat="1">
      <c r="B86" s="260"/>
      <c r="C86" s="260"/>
      <c r="D86" s="260"/>
      <c r="E86" s="260"/>
      <c r="F86" s="260"/>
      <c r="G86" s="260"/>
      <c r="H86" s="260"/>
      <c r="I86" s="260"/>
      <c r="J86" s="260"/>
      <c r="K86" s="260"/>
      <c r="L86" s="260"/>
    </row>
    <row r="87" spans="2:12" s="261" customFormat="1">
      <c r="B87" s="260"/>
      <c r="C87" s="260"/>
      <c r="D87" s="260"/>
      <c r="E87" s="260"/>
      <c r="F87" s="260"/>
      <c r="G87" s="260"/>
      <c r="H87" s="260"/>
      <c r="I87" s="260"/>
      <c r="J87" s="260"/>
      <c r="K87" s="260"/>
      <c r="L87" s="260"/>
    </row>
    <row r="88" spans="2:12" s="261" customFormat="1">
      <c r="B88" s="260"/>
      <c r="C88" s="260"/>
      <c r="D88" s="260"/>
      <c r="E88" s="260"/>
      <c r="F88" s="260"/>
      <c r="G88" s="260"/>
      <c r="H88" s="260"/>
      <c r="I88" s="260"/>
      <c r="J88" s="260"/>
      <c r="K88" s="260"/>
      <c r="L88" s="260"/>
    </row>
    <row r="89" spans="2:12" s="261" customFormat="1">
      <c r="B89" s="260"/>
      <c r="C89" s="260"/>
      <c r="D89" s="260"/>
      <c r="E89" s="260"/>
      <c r="F89" s="260"/>
      <c r="G89" s="260"/>
      <c r="H89" s="260"/>
      <c r="I89" s="260"/>
      <c r="J89" s="260"/>
      <c r="K89" s="260"/>
      <c r="L89" s="260"/>
    </row>
    <row r="90" spans="2:12" s="261" customFormat="1">
      <c r="B90" s="260"/>
      <c r="C90" s="260"/>
      <c r="D90" s="260"/>
      <c r="E90" s="260"/>
      <c r="F90" s="260"/>
      <c r="G90" s="260"/>
      <c r="H90" s="260"/>
      <c r="I90" s="260"/>
      <c r="J90" s="260"/>
      <c r="K90" s="260"/>
      <c r="L90" s="260"/>
    </row>
    <row r="91" spans="2:12" s="261" customFormat="1">
      <c r="B91" s="260"/>
      <c r="C91" s="260"/>
      <c r="D91" s="260"/>
      <c r="E91" s="260"/>
      <c r="F91" s="260"/>
      <c r="G91" s="260"/>
      <c r="H91" s="260"/>
      <c r="I91" s="260"/>
      <c r="J91" s="260"/>
      <c r="K91" s="260"/>
      <c r="L91" s="260"/>
    </row>
    <row r="92" spans="2:12" s="261" customFormat="1">
      <c r="B92" s="260"/>
      <c r="C92" s="260"/>
      <c r="D92" s="260"/>
      <c r="E92" s="260"/>
      <c r="F92" s="260"/>
      <c r="G92" s="260"/>
      <c r="H92" s="260"/>
      <c r="I92" s="260"/>
      <c r="J92" s="260"/>
      <c r="K92" s="260"/>
      <c r="L92" s="260"/>
    </row>
    <row r="93" spans="2:12" s="261" customFormat="1">
      <c r="B93" s="260"/>
      <c r="C93" s="260"/>
      <c r="D93" s="260"/>
      <c r="E93" s="260"/>
      <c r="F93" s="260"/>
      <c r="G93" s="260"/>
      <c r="H93" s="260"/>
      <c r="I93" s="260"/>
      <c r="J93" s="260"/>
      <c r="K93" s="260"/>
      <c r="L93" s="260"/>
    </row>
    <row r="94" spans="2:12" s="261" customFormat="1">
      <c r="B94" s="260"/>
      <c r="C94" s="260"/>
      <c r="D94" s="260"/>
      <c r="E94" s="260"/>
      <c r="F94" s="260"/>
      <c r="G94" s="260"/>
      <c r="H94" s="260"/>
      <c r="I94" s="260"/>
      <c r="J94" s="260"/>
      <c r="K94" s="260"/>
      <c r="L94" s="260"/>
    </row>
    <row r="95" spans="2:12" s="261" customFormat="1">
      <c r="B95" s="260"/>
      <c r="C95" s="260"/>
      <c r="D95" s="260"/>
      <c r="E95" s="260"/>
      <c r="F95" s="260"/>
      <c r="G95" s="260"/>
      <c r="H95" s="260"/>
      <c r="I95" s="260"/>
      <c r="J95" s="260"/>
      <c r="K95" s="260"/>
      <c r="L95" s="260"/>
    </row>
    <row r="96" spans="2:12" s="261" customFormat="1">
      <c r="B96" s="260"/>
      <c r="C96" s="260"/>
      <c r="D96" s="260"/>
      <c r="E96" s="260"/>
      <c r="F96" s="260"/>
      <c r="G96" s="260"/>
      <c r="H96" s="260"/>
      <c r="I96" s="260"/>
      <c r="J96" s="260"/>
      <c r="K96" s="260"/>
      <c r="L96" s="260"/>
    </row>
    <row r="97" spans="2:12" s="261" customFormat="1">
      <c r="B97" s="260"/>
      <c r="C97" s="260"/>
      <c r="D97" s="260"/>
      <c r="E97" s="260"/>
      <c r="F97" s="260"/>
      <c r="G97" s="260"/>
      <c r="H97" s="260"/>
      <c r="I97" s="260"/>
      <c r="J97" s="260"/>
      <c r="K97" s="260"/>
      <c r="L97" s="260"/>
    </row>
    <row r="98" spans="2:12" s="261" customFormat="1">
      <c r="B98" s="260"/>
      <c r="C98" s="260"/>
      <c r="D98" s="260"/>
      <c r="E98" s="260"/>
      <c r="F98" s="260"/>
      <c r="G98" s="260"/>
      <c r="H98" s="260"/>
      <c r="I98" s="260"/>
      <c r="J98" s="260"/>
      <c r="K98" s="260"/>
      <c r="L98" s="260"/>
    </row>
    <row r="99" spans="2:12" s="261" customFormat="1">
      <c r="B99" s="260"/>
      <c r="C99" s="260"/>
      <c r="D99" s="260"/>
      <c r="E99" s="260"/>
      <c r="F99" s="260"/>
      <c r="G99" s="260"/>
      <c r="H99" s="260"/>
      <c r="I99" s="260"/>
      <c r="J99" s="260"/>
      <c r="K99" s="260"/>
      <c r="L99" s="260"/>
    </row>
    <row r="100" spans="2:12" s="261" customFormat="1">
      <c r="B100" s="260"/>
      <c r="C100" s="260"/>
      <c r="D100" s="260"/>
      <c r="E100" s="260"/>
      <c r="F100" s="260"/>
      <c r="G100" s="260"/>
      <c r="H100" s="260"/>
      <c r="I100" s="260"/>
      <c r="J100" s="260"/>
      <c r="K100" s="260"/>
      <c r="L100" s="260"/>
    </row>
    <row r="101" spans="2:12" s="261" customFormat="1">
      <c r="B101" s="260"/>
      <c r="C101" s="260"/>
      <c r="D101" s="260"/>
      <c r="E101" s="260"/>
      <c r="F101" s="260"/>
      <c r="G101" s="260"/>
      <c r="H101" s="260"/>
      <c r="I101" s="260"/>
      <c r="J101" s="260"/>
      <c r="K101" s="260"/>
      <c r="L101" s="260"/>
    </row>
    <row r="102" spans="2:12" s="261" customFormat="1">
      <c r="B102" s="260"/>
      <c r="C102" s="260"/>
      <c r="D102" s="260"/>
      <c r="E102" s="260"/>
      <c r="F102" s="260"/>
      <c r="G102" s="260"/>
      <c r="H102" s="260"/>
      <c r="I102" s="260"/>
      <c r="J102" s="260"/>
      <c r="K102" s="260"/>
      <c r="L102" s="260"/>
    </row>
    <row r="103" spans="2:12" s="261" customFormat="1">
      <c r="B103" s="260"/>
      <c r="C103" s="260"/>
      <c r="D103" s="260"/>
      <c r="E103" s="260"/>
      <c r="F103" s="260"/>
      <c r="G103" s="260"/>
      <c r="H103" s="260"/>
      <c r="I103" s="260"/>
      <c r="J103" s="260"/>
      <c r="K103" s="260"/>
      <c r="L103" s="260"/>
    </row>
    <row r="104" spans="2:12" s="261" customFormat="1">
      <c r="B104" s="260"/>
      <c r="C104" s="260"/>
      <c r="D104" s="260"/>
      <c r="E104" s="260"/>
      <c r="F104" s="260"/>
      <c r="G104" s="260"/>
      <c r="H104" s="260"/>
      <c r="I104" s="260"/>
      <c r="J104" s="260"/>
      <c r="K104" s="260"/>
      <c r="L104" s="260"/>
    </row>
    <row r="105" spans="2:12" s="261" customFormat="1">
      <c r="B105" s="260"/>
      <c r="C105" s="260"/>
      <c r="D105" s="260"/>
      <c r="E105" s="260"/>
      <c r="F105" s="260"/>
      <c r="G105" s="260"/>
      <c r="H105" s="260"/>
      <c r="I105" s="260"/>
      <c r="J105" s="260"/>
      <c r="K105" s="260"/>
      <c r="L105" s="260"/>
    </row>
    <row r="106" spans="2:12" s="261" customFormat="1">
      <c r="B106" s="260"/>
      <c r="C106" s="260"/>
      <c r="D106" s="260"/>
      <c r="E106" s="260"/>
      <c r="F106" s="260"/>
      <c r="G106" s="260"/>
      <c r="H106" s="260"/>
      <c r="I106" s="260"/>
      <c r="J106" s="260"/>
      <c r="K106" s="260"/>
      <c r="L106" s="260"/>
    </row>
    <row r="107" spans="2:12" s="261" customFormat="1">
      <c r="B107" s="260"/>
      <c r="C107" s="260"/>
      <c r="D107" s="260"/>
      <c r="E107" s="260"/>
      <c r="F107" s="260"/>
      <c r="G107" s="260"/>
      <c r="H107" s="260"/>
      <c r="I107" s="260"/>
      <c r="J107" s="260"/>
      <c r="K107" s="260"/>
      <c r="L107" s="260"/>
    </row>
    <row r="108" spans="2:12" s="261" customFormat="1">
      <c r="B108" s="260"/>
      <c r="C108" s="260"/>
      <c r="D108" s="260"/>
      <c r="E108" s="260"/>
      <c r="F108" s="260"/>
      <c r="G108" s="260"/>
      <c r="H108" s="260"/>
      <c r="I108" s="260"/>
      <c r="J108" s="260"/>
      <c r="K108" s="260"/>
      <c r="L108" s="260"/>
    </row>
    <row r="109" spans="2:12" s="261" customFormat="1">
      <c r="B109" s="260"/>
      <c r="C109" s="260"/>
      <c r="D109" s="260"/>
      <c r="E109" s="260"/>
      <c r="F109" s="260"/>
      <c r="G109" s="260"/>
      <c r="H109" s="260"/>
      <c r="I109" s="260"/>
      <c r="J109" s="260"/>
      <c r="K109" s="260"/>
      <c r="L109" s="260"/>
    </row>
    <row r="110" spans="2:12" s="261" customFormat="1">
      <c r="B110" s="260"/>
      <c r="C110" s="260"/>
      <c r="D110" s="260"/>
      <c r="E110" s="260"/>
      <c r="F110" s="260"/>
      <c r="G110" s="260"/>
      <c r="H110" s="260"/>
      <c r="I110" s="260"/>
      <c r="J110" s="260"/>
      <c r="K110" s="260"/>
      <c r="L110" s="260"/>
    </row>
    <row r="111" spans="2:12" s="261" customFormat="1">
      <c r="B111" s="260"/>
      <c r="C111" s="260"/>
      <c r="D111" s="260"/>
      <c r="E111" s="260"/>
      <c r="F111" s="260"/>
      <c r="G111" s="260"/>
      <c r="H111" s="260"/>
      <c r="I111" s="260"/>
      <c r="J111" s="260"/>
      <c r="K111" s="260"/>
      <c r="L111" s="260"/>
    </row>
    <row r="112" spans="2:12" s="261" customFormat="1">
      <c r="B112" s="260"/>
      <c r="C112" s="260"/>
      <c r="D112" s="260"/>
      <c r="E112" s="260"/>
      <c r="F112" s="260"/>
      <c r="G112" s="260"/>
      <c r="H112" s="260"/>
      <c r="I112" s="260"/>
      <c r="J112" s="260"/>
      <c r="K112" s="260"/>
      <c r="L112" s="260"/>
    </row>
    <row r="113" spans="2:12" s="261" customFormat="1">
      <c r="B113" s="260"/>
      <c r="C113" s="260"/>
      <c r="D113" s="260"/>
      <c r="E113" s="260"/>
      <c r="F113" s="260"/>
      <c r="G113" s="260"/>
      <c r="H113" s="260"/>
      <c r="I113" s="260"/>
      <c r="J113" s="260"/>
      <c r="K113" s="260"/>
      <c r="L113" s="260"/>
    </row>
    <row r="114" spans="2:12" s="261" customFormat="1">
      <c r="B114" s="260"/>
      <c r="C114" s="260"/>
      <c r="D114" s="260"/>
      <c r="E114" s="260"/>
      <c r="F114" s="260"/>
      <c r="G114" s="260"/>
      <c r="H114" s="260"/>
      <c r="I114" s="260"/>
      <c r="J114" s="260"/>
      <c r="K114" s="260"/>
      <c r="L114" s="260"/>
    </row>
    <row r="115" spans="2:12" s="261" customFormat="1">
      <c r="B115" s="260"/>
      <c r="C115" s="260"/>
      <c r="D115" s="260"/>
      <c r="E115" s="260"/>
      <c r="F115" s="260"/>
      <c r="G115" s="260"/>
      <c r="H115" s="260"/>
      <c r="I115" s="260"/>
      <c r="J115" s="260"/>
      <c r="K115" s="260"/>
      <c r="L115" s="260"/>
    </row>
    <row r="116" spans="2:12" s="261" customFormat="1">
      <c r="B116" s="260"/>
      <c r="C116" s="260"/>
      <c r="D116" s="260"/>
      <c r="E116" s="260"/>
      <c r="F116" s="260"/>
      <c r="G116" s="260"/>
      <c r="H116" s="260"/>
      <c r="I116" s="260"/>
      <c r="J116" s="260"/>
      <c r="K116" s="260"/>
      <c r="L116" s="260"/>
    </row>
    <row r="117" spans="2:12" s="261" customFormat="1">
      <c r="B117" s="260"/>
      <c r="C117" s="260"/>
      <c r="D117" s="260"/>
      <c r="E117" s="260"/>
      <c r="F117" s="260"/>
      <c r="G117" s="260"/>
      <c r="H117" s="260"/>
      <c r="I117" s="260"/>
      <c r="J117" s="260"/>
      <c r="K117" s="260"/>
      <c r="L117" s="260"/>
    </row>
    <row r="118" spans="2:12" s="261" customFormat="1">
      <c r="B118" s="260"/>
      <c r="C118" s="260"/>
      <c r="D118" s="260"/>
      <c r="E118" s="260"/>
      <c r="F118" s="260"/>
      <c r="G118" s="260"/>
      <c r="H118" s="260"/>
      <c r="I118" s="260"/>
      <c r="J118" s="260"/>
      <c r="K118" s="260"/>
      <c r="L118" s="260"/>
    </row>
    <row r="119" spans="2:12" s="261" customFormat="1">
      <c r="B119" s="260"/>
      <c r="C119" s="260"/>
      <c r="D119" s="260"/>
      <c r="E119" s="260"/>
      <c r="F119" s="260"/>
      <c r="G119" s="260"/>
      <c r="H119" s="260"/>
      <c r="I119" s="260"/>
      <c r="J119" s="260"/>
      <c r="K119" s="260"/>
      <c r="L119" s="260"/>
    </row>
    <row r="120" spans="2:12" s="261" customFormat="1">
      <c r="B120" s="260"/>
      <c r="C120" s="260"/>
      <c r="D120" s="260"/>
      <c r="E120" s="260"/>
      <c r="F120" s="260"/>
      <c r="G120" s="260"/>
      <c r="H120" s="260"/>
      <c r="I120" s="260"/>
      <c r="J120" s="260"/>
      <c r="K120" s="260"/>
      <c r="L120" s="260"/>
    </row>
    <row r="121" spans="2:12" s="261" customFormat="1">
      <c r="B121" s="260"/>
      <c r="C121" s="260"/>
      <c r="D121" s="260"/>
      <c r="E121" s="260"/>
      <c r="F121" s="260"/>
      <c r="G121" s="260"/>
      <c r="H121" s="260"/>
      <c r="I121" s="260"/>
      <c r="J121" s="260"/>
      <c r="K121" s="260"/>
      <c r="L121" s="260"/>
    </row>
    <row r="122" spans="2:12" s="261" customFormat="1">
      <c r="B122" s="260"/>
      <c r="C122" s="260"/>
      <c r="D122" s="260"/>
      <c r="E122" s="260"/>
      <c r="F122" s="260"/>
      <c r="G122" s="260"/>
      <c r="H122" s="260"/>
      <c r="I122" s="260"/>
      <c r="J122" s="260"/>
      <c r="K122" s="260"/>
      <c r="L122" s="260"/>
    </row>
    <row r="123" spans="2:12" s="261" customFormat="1">
      <c r="B123" s="260"/>
      <c r="C123" s="260"/>
      <c r="D123" s="260"/>
      <c r="E123" s="260"/>
      <c r="F123" s="260"/>
      <c r="G123" s="260"/>
      <c r="H123" s="260"/>
      <c r="I123" s="260"/>
      <c r="J123" s="260"/>
      <c r="K123" s="260"/>
      <c r="L123" s="260"/>
    </row>
    <row r="124" spans="2:12" s="261" customFormat="1">
      <c r="B124" s="260"/>
      <c r="C124" s="260"/>
      <c r="D124" s="260"/>
      <c r="E124" s="260"/>
      <c r="F124" s="260"/>
      <c r="G124" s="260"/>
      <c r="H124" s="260"/>
      <c r="I124" s="260"/>
      <c r="J124" s="260"/>
      <c r="K124" s="260"/>
      <c r="L124" s="260"/>
    </row>
    <row r="125" spans="2:12" s="261" customFormat="1">
      <c r="B125" s="260"/>
      <c r="C125" s="260"/>
      <c r="D125" s="260"/>
      <c r="E125" s="260"/>
      <c r="F125" s="260"/>
      <c r="G125" s="260"/>
      <c r="H125" s="260"/>
      <c r="I125" s="260"/>
      <c r="J125" s="260"/>
      <c r="K125" s="260"/>
      <c r="L125" s="260"/>
    </row>
    <row r="126" spans="2:12" s="261" customFormat="1">
      <c r="B126" s="260"/>
      <c r="C126" s="260"/>
      <c r="D126" s="260"/>
      <c r="E126" s="260"/>
      <c r="F126" s="260"/>
      <c r="G126" s="260"/>
      <c r="H126" s="260"/>
      <c r="I126" s="260"/>
      <c r="J126" s="260"/>
      <c r="K126" s="260"/>
      <c r="L126" s="260"/>
    </row>
    <row r="127" spans="2:12" s="261" customFormat="1">
      <c r="B127" s="260"/>
      <c r="C127" s="260"/>
      <c r="D127" s="260"/>
      <c r="E127" s="260"/>
      <c r="F127" s="260"/>
      <c r="G127" s="260"/>
      <c r="H127" s="260"/>
      <c r="I127" s="260"/>
      <c r="J127" s="260"/>
      <c r="K127" s="260"/>
      <c r="L127" s="260"/>
    </row>
    <row r="128" spans="2:12" s="261" customFormat="1">
      <c r="B128" s="260"/>
      <c r="C128" s="260"/>
      <c r="D128" s="260"/>
      <c r="E128" s="260"/>
      <c r="F128" s="260"/>
      <c r="G128" s="260"/>
      <c r="H128" s="260"/>
      <c r="I128" s="260"/>
      <c r="J128" s="260"/>
      <c r="K128" s="260"/>
      <c r="L128" s="260"/>
    </row>
    <row r="129" spans="2:12" s="261" customFormat="1">
      <c r="B129" s="260"/>
      <c r="C129" s="260"/>
      <c r="D129" s="260"/>
      <c r="E129" s="260"/>
      <c r="F129" s="260"/>
      <c r="G129" s="260"/>
      <c r="H129" s="260"/>
      <c r="I129" s="260"/>
      <c r="J129" s="260"/>
      <c r="K129" s="260"/>
      <c r="L129" s="260"/>
    </row>
    <row r="130" spans="2:12" s="261" customFormat="1">
      <c r="B130" s="260"/>
      <c r="C130" s="260"/>
      <c r="D130" s="260"/>
      <c r="E130" s="260"/>
      <c r="F130" s="260"/>
      <c r="G130" s="260"/>
      <c r="H130" s="260"/>
      <c r="I130" s="260"/>
      <c r="J130" s="260"/>
      <c r="K130" s="260"/>
      <c r="L130" s="260"/>
    </row>
    <row r="131" spans="2:12" s="261" customFormat="1">
      <c r="B131" s="260"/>
      <c r="C131" s="260"/>
      <c r="D131" s="260"/>
      <c r="E131" s="260"/>
      <c r="F131" s="260"/>
      <c r="G131" s="260"/>
      <c r="H131" s="260"/>
      <c r="I131" s="260"/>
      <c r="J131" s="260"/>
      <c r="K131" s="260"/>
      <c r="L131" s="260"/>
    </row>
    <row r="132" spans="2:12" s="261" customFormat="1">
      <c r="B132" s="260"/>
      <c r="C132" s="260"/>
      <c r="D132" s="260"/>
      <c r="E132" s="260"/>
      <c r="F132" s="260"/>
      <c r="G132" s="260"/>
      <c r="H132" s="260"/>
      <c r="I132" s="260"/>
      <c r="J132" s="260"/>
      <c r="K132" s="260"/>
      <c r="L132" s="260"/>
    </row>
    <row r="133" spans="2:12" s="261" customFormat="1">
      <c r="B133" s="260"/>
      <c r="C133" s="260"/>
      <c r="D133" s="260"/>
      <c r="E133" s="260"/>
      <c r="F133" s="260"/>
      <c r="G133" s="260"/>
      <c r="H133" s="260"/>
      <c r="I133" s="260"/>
      <c r="J133" s="260"/>
      <c r="K133" s="260"/>
      <c r="L133" s="260"/>
    </row>
    <row r="134" spans="2:12" s="261" customFormat="1">
      <c r="B134" s="260"/>
      <c r="C134" s="260"/>
      <c r="D134" s="260"/>
      <c r="E134" s="260"/>
      <c r="F134" s="260"/>
      <c r="G134" s="260"/>
      <c r="H134" s="260"/>
      <c r="I134" s="260"/>
      <c r="J134" s="260"/>
      <c r="K134" s="260"/>
      <c r="L134" s="260"/>
    </row>
    <row r="135" spans="2:12" s="261" customFormat="1">
      <c r="B135" s="260"/>
      <c r="C135" s="260"/>
      <c r="D135" s="260"/>
      <c r="E135" s="260"/>
      <c r="F135" s="260"/>
      <c r="G135" s="260"/>
      <c r="H135" s="260"/>
      <c r="I135" s="260"/>
      <c r="J135" s="260"/>
      <c r="K135" s="260"/>
      <c r="L135" s="260"/>
    </row>
    <row r="136" spans="2:12" s="261" customFormat="1">
      <c r="B136" s="260"/>
      <c r="C136" s="260"/>
      <c r="D136" s="260"/>
      <c r="E136" s="260"/>
      <c r="F136" s="260"/>
      <c r="G136" s="260"/>
      <c r="H136" s="260"/>
      <c r="I136" s="260"/>
      <c r="J136" s="260"/>
      <c r="K136" s="260"/>
      <c r="L136" s="260"/>
    </row>
    <row r="137" spans="2:12" s="261" customFormat="1">
      <c r="B137" s="260"/>
      <c r="C137" s="260"/>
      <c r="D137" s="260"/>
      <c r="E137" s="260"/>
      <c r="F137" s="260"/>
      <c r="G137" s="260"/>
      <c r="H137" s="260"/>
      <c r="I137" s="260"/>
      <c r="J137" s="260"/>
      <c r="K137" s="260"/>
      <c r="L137" s="260"/>
    </row>
    <row r="138" spans="2:12" s="261" customFormat="1">
      <c r="B138" s="260"/>
      <c r="C138" s="260"/>
      <c r="D138" s="260"/>
      <c r="E138" s="260"/>
      <c r="F138" s="260"/>
      <c r="G138" s="260"/>
      <c r="H138" s="260"/>
      <c r="I138" s="260"/>
      <c r="J138" s="260"/>
      <c r="K138" s="260"/>
      <c r="L138" s="260"/>
    </row>
    <row r="139" spans="2:12" s="261" customFormat="1">
      <c r="B139" s="260"/>
      <c r="C139" s="260"/>
      <c r="D139" s="260"/>
      <c r="E139" s="260"/>
      <c r="F139" s="260"/>
      <c r="G139" s="260"/>
      <c r="H139" s="260"/>
      <c r="I139" s="260"/>
      <c r="J139" s="260"/>
      <c r="K139" s="260"/>
      <c r="L139" s="260"/>
    </row>
    <row r="140" spans="2:12" s="261" customFormat="1">
      <c r="B140" s="260"/>
      <c r="C140" s="260"/>
      <c r="D140" s="260"/>
      <c r="E140" s="260"/>
      <c r="F140" s="260"/>
      <c r="G140" s="260"/>
      <c r="H140" s="260"/>
      <c r="I140" s="260"/>
      <c r="J140" s="260"/>
      <c r="K140" s="260"/>
      <c r="L140" s="260"/>
    </row>
    <row r="141" spans="2:12" s="261" customFormat="1">
      <c r="B141" s="260"/>
      <c r="C141" s="260"/>
      <c r="D141" s="260"/>
      <c r="E141" s="260"/>
      <c r="F141" s="260"/>
      <c r="G141" s="260"/>
      <c r="H141" s="260"/>
      <c r="I141" s="260"/>
      <c r="J141" s="260"/>
      <c r="K141" s="260"/>
      <c r="L141" s="260"/>
    </row>
    <row r="142" spans="2:12" s="261" customFormat="1">
      <c r="B142" s="260"/>
      <c r="C142" s="260"/>
      <c r="D142" s="260"/>
      <c r="E142" s="260"/>
      <c r="F142" s="260"/>
      <c r="G142" s="260"/>
      <c r="H142" s="260"/>
      <c r="I142" s="260"/>
      <c r="J142" s="260"/>
      <c r="K142" s="260"/>
      <c r="L142" s="260"/>
    </row>
    <row r="143" spans="2:12" s="261" customFormat="1">
      <c r="B143" s="260"/>
      <c r="C143" s="260"/>
      <c r="D143" s="260"/>
      <c r="E143" s="260"/>
      <c r="F143" s="260"/>
      <c r="G143" s="260"/>
      <c r="H143" s="260"/>
      <c r="I143" s="260"/>
      <c r="J143" s="260"/>
      <c r="K143" s="260"/>
      <c r="L143" s="260"/>
    </row>
    <row r="144" spans="2:12" s="261" customFormat="1">
      <c r="B144" s="260"/>
      <c r="C144" s="260"/>
      <c r="D144" s="260"/>
      <c r="E144" s="260"/>
      <c r="F144" s="260"/>
      <c r="G144" s="260"/>
      <c r="H144" s="260"/>
      <c r="I144" s="260"/>
      <c r="J144" s="260"/>
      <c r="K144" s="260"/>
      <c r="L144" s="260"/>
    </row>
    <row r="145" spans="2:12" s="261" customFormat="1">
      <c r="B145" s="260"/>
      <c r="C145" s="260"/>
      <c r="D145" s="260"/>
      <c r="E145" s="260"/>
      <c r="F145" s="260"/>
      <c r="G145" s="260"/>
      <c r="H145" s="260"/>
      <c r="I145" s="260"/>
      <c r="J145" s="260"/>
      <c r="K145" s="260"/>
      <c r="L145" s="260"/>
    </row>
    <row r="146" spans="2:12" s="261" customFormat="1">
      <c r="B146" s="260"/>
      <c r="C146" s="260"/>
      <c r="D146" s="260"/>
      <c r="E146" s="260"/>
      <c r="F146" s="260"/>
      <c r="G146" s="260"/>
      <c r="H146" s="260"/>
      <c r="I146" s="260"/>
      <c r="J146" s="260"/>
      <c r="K146" s="260"/>
      <c r="L146" s="260"/>
    </row>
    <row r="147" spans="2:12" s="261" customFormat="1">
      <c r="B147" s="260"/>
      <c r="C147" s="260"/>
      <c r="D147" s="260"/>
      <c r="E147" s="260"/>
      <c r="F147" s="260"/>
      <c r="G147" s="260"/>
      <c r="H147" s="260"/>
      <c r="I147" s="260"/>
      <c r="J147" s="260"/>
      <c r="K147" s="260"/>
      <c r="L147" s="260"/>
    </row>
    <row r="148" spans="2:12" s="261" customFormat="1">
      <c r="B148" s="260"/>
      <c r="C148" s="260"/>
      <c r="D148" s="260"/>
      <c r="E148" s="260"/>
      <c r="F148" s="260"/>
      <c r="G148" s="260"/>
      <c r="H148" s="260"/>
      <c r="I148" s="260"/>
      <c r="J148" s="260"/>
      <c r="K148" s="260"/>
      <c r="L148" s="260"/>
    </row>
    <row r="149" spans="2:12" s="261" customFormat="1">
      <c r="B149" s="260"/>
      <c r="C149" s="260"/>
      <c r="D149" s="260"/>
      <c r="E149" s="260"/>
      <c r="F149" s="260"/>
      <c r="G149" s="260"/>
      <c r="H149" s="260"/>
      <c r="I149" s="260"/>
      <c r="J149" s="260"/>
      <c r="K149" s="260"/>
      <c r="L149" s="260"/>
    </row>
    <row r="150" spans="2:12" s="261" customFormat="1">
      <c r="B150" s="260"/>
      <c r="C150" s="260"/>
      <c r="D150" s="260"/>
      <c r="E150" s="260"/>
      <c r="F150" s="260"/>
      <c r="G150" s="260"/>
      <c r="H150" s="260"/>
      <c r="I150" s="260"/>
      <c r="J150" s="260"/>
      <c r="K150" s="260"/>
      <c r="L150" s="260"/>
    </row>
    <row r="151" spans="2:12" s="261" customFormat="1">
      <c r="B151" s="260"/>
      <c r="C151" s="260"/>
      <c r="D151" s="260"/>
      <c r="E151" s="260"/>
      <c r="F151" s="260"/>
      <c r="G151" s="260"/>
      <c r="H151" s="260"/>
      <c r="I151" s="260"/>
      <c r="J151" s="260"/>
      <c r="K151" s="260"/>
      <c r="L151" s="260"/>
    </row>
    <row r="152" spans="2:12" s="261" customFormat="1">
      <c r="B152" s="260"/>
      <c r="C152" s="260"/>
      <c r="D152" s="260"/>
      <c r="E152" s="260"/>
      <c r="F152" s="260"/>
      <c r="G152" s="260"/>
      <c r="H152" s="260"/>
      <c r="I152" s="260"/>
      <c r="J152" s="260"/>
      <c r="K152" s="260"/>
      <c r="L152" s="260"/>
    </row>
    <row r="153" spans="2:12" s="261" customFormat="1">
      <c r="B153" s="260"/>
      <c r="C153" s="260"/>
      <c r="D153" s="260"/>
      <c r="E153" s="260"/>
      <c r="F153" s="260"/>
      <c r="G153" s="260"/>
      <c r="H153" s="260"/>
      <c r="I153" s="260"/>
      <c r="J153" s="260"/>
      <c r="K153" s="260"/>
      <c r="L153" s="260"/>
    </row>
    <row r="154" spans="2:12" s="261" customFormat="1">
      <c r="B154" s="260"/>
      <c r="C154" s="260"/>
      <c r="D154" s="260"/>
      <c r="E154" s="260"/>
      <c r="F154" s="260"/>
      <c r="G154" s="260"/>
      <c r="H154" s="260"/>
      <c r="I154" s="260"/>
      <c r="J154" s="260"/>
      <c r="K154" s="260"/>
      <c r="L154" s="260"/>
    </row>
    <row r="155" spans="2:12" s="261" customFormat="1">
      <c r="B155" s="260"/>
      <c r="C155" s="260"/>
      <c r="D155" s="260"/>
      <c r="E155" s="260"/>
      <c r="F155" s="260"/>
      <c r="G155" s="260"/>
      <c r="H155" s="260"/>
      <c r="I155" s="260"/>
      <c r="J155" s="260"/>
      <c r="K155" s="260"/>
      <c r="L155" s="260"/>
    </row>
    <row r="156" spans="2:12" s="261" customFormat="1">
      <c r="B156" s="260"/>
      <c r="C156" s="260"/>
      <c r="D156" s="260"/>
      <c r="E156" s="260"/>
      <c r="F156" s="260"/>
      <c r="G156" s="260"/>
      <c r="H156" s="260"/>
      <c r="I156" s="260"/>
      <c r="J156" s="260"/>
      <c r="K156" s="260"/>
      <c r="L156" s="260"/>
    </row>
    <row r="157" spans="2:12" s="261" customFormat="1">
      <c r="B157" s="260"/>
      <c r="C157" s="260"/>
      <c r="D157" s="260"/>
      <c r="E157" s="260"/>
      <c r="F157" s="260"/>
      <c r="G157" s="260"/>
      <c r="H157" s="260"/>
      <c r="I157" s="260"/>
      <c r="J157" s="260"/>
      <c r="K157" s="260"/>
      <c r="L157" s="260"/>
    </row>
    <row r="158" spans="2:12" s="261" customFormat="1">
      <c r="B158" s="260"/>
      <c r="C158" s="260"/>
      <c r="D158" s="260"/>
      <c r="E158" s="260"/>
      <c r="F158" s="260"/>
      <c r="G158" s="260"/>
      <c r="H158" s="260"/>
      <c r="I158" s="260"/>
      <c r="J158" s="260"/>
      <c r="K158" s="260"/>
      <c r="L158" s="260"/>
    </row>
    <row r="159" spans="2:12" s="261" customFormat="1">
      <c r="B159" s="260"/>
      <c r="C159" s="260"/>
      <c r="D159" s="260"/>
      <c r="E159" s="260"/>
      <c r="F159" s="260"/>
      <c r="G159" s="260"/>
      <c r="H159" s="260"/>
      <c r="I159" s="260"/>
      <c r="J159" s="260"/>
      <c r="K159" s="260"/>
      <c r="L159" s="260"/>
    </row>
    <row r="160" spans="2:12" s="261" customFormat="1">
      <c r="B160" s="260"/>
      <c r="C160" s="260"/>
      <c r="D160" s="260"/>
      <c r="E160" s="260"/>
      <c r="F160" s="260"/>
      <c r="G160" s="260"/>
      <c r="H160" s="260"/>
      <c r="I160" s="260"/>
      <c r="J160" s="260"/>
      <c r="K160" s="260"/>
      <c r="L160" s="260"/>
    </row>
    <row r="161" spans="2:12" s="261" customFormat="1">
      <c r="B161" s="260"/>
      <c r="C161" s="260"/>
      <c r="D161" s="260"/>
      <c r="E161" s="260"/>
      <c r="F161" s="260"/>
      <c r="G161" s="260"/>
      <c r="H161" s="260"/>
      <c r="I161" s="260"/>
      <c r="J161" s="260"/>
      <c r="K161" s="260"/>
      <c r="L161" s="260"/>
    </row>
    <row r="162" spans="2:12" s="261" customFormat="1">
      <c r="B162" s="260"/>
      <c r="C162" s="260"/>
      <c r="D162" s="260"/>
      <c r="E162" s="260"/>
      <c r="F162" s="260"/>
      <c r="G162" s="260"/>
      <c r="H162" s="260"/>
      <c r="I162" s="260"/>
      <c r="J162" s="260"/>
      <c r="K162" s="260"/>
      <c r="L162" s="260"/>
    </row>
    <row r="163" spans="2:12" s="261" customFormat="1">
      <c r="B163" s="260"/>
      <c r="C163" s="260"/>
      <c r="D163" s="260"/>
      <c r="E163" s="260"/>
      <c r="F163" s="260"/>
      <c r="G163" s="260"/>
      <c r="H163" s="260"/>
      <c r="I163" s="260"/>
      <c r="J163" s="260"/>
      <c r="K163" s="260"/>
      <c r="L163" s="260"/>
    </row>
    <row r="164" spans="2:12" s="261" customFormat="1">
      <c r="B164" s="260"/>
      <c r="C164" s="260"/>
      <c r="D164" s="260"/>
      <c r="E164" s="260"/>
      <c r="F164" s="260"/>
      <c r="G164" s="260"/>
      <c r="H164" s="260"/>
      <c r="I164" s="260"/>
      <c r="J164" s="260"/>
      <c r="K164" s="260"/>
      <c r="L164" s="260"/>
    </row>
    <row r="165" spans="2:12" s="261" customFormat="1">
      <c r="B165" s="260"/>
      <c r="C165" s="260"/>
      <c r="D165" s="260"/>
      <c r="E165" s="260"/>
      <c r="F165" s="260"/>
      <c r="G165" s="260"/>
      <c r="H165" s="260"/>
      <c r="I165" s="260"/>
      <c r="J165" s="260"/>
      <c r="K165" s="260"/>
      <c r="L165" s="260"/>
    </row>
    <row r="166" spans="2:12" s="261" customFormat="1">
      <c r="B166" s="260"/>
      <c r="C166" s="260"/>
      <c r="D166" s="260"/>
      <c r="E166" s="260"/>
      <c r="F166" s="260"/>
      <c r="G166" s="260"/>
      <c r="H166" s="260"/>
      <c r="I166" s="260"/>
      <c r="J166" s="260"/>
      <c r="K166" s="260"/>
      <c r="L166" s="260"/>
    </row>
    <row r="167" spans="2:12" s="261" customFormat="1">
      <c r="B167" s="260"/>
      <c r="C167" s="260"/>
      <c r="D167" s="260"/>
      <c r="E167" s="260"/>
      <c r="F167" s="260"/>
      <c r="G167" s="260"/>
      <c r="H167" s="260"/>
      <c r="I167" s="260"/>
      <c r="J167" s="260"/>
      <c r="K167" s="260"/>
      <c r="L167" s="260"/>
    </row>
    <row r="168" spans="2:12" s="261" customFormat="1">
      <c r="B168" s="260"/>
      <c r="C168" s="260"/>
      <c r="D168" s="260"/>
      <c r="E168" s="260"/>
      <c r="F168" s="260"/>
      <c r="G168" s="260"/>
      <c r="H168" s="260"/>
      <c r="I168" s="260"/>
      <c r="J168" s="260"/>
      <c r="K168" s="260"/>
      <c r="L168" s="260"/>
    </row>
    <row r="169" spans="2:12" s="261" customFormat="1">
      <c r="B169" s="260"/>
      <c r="C169" s="260"/>
      <c r="D169" s="260"/>
      <c r="E169" s="260"/>
      <c r="F169" s="260"/>
      <c r="G169" s="260"/>
      <c r="H169" s="260"/>
      <c r="I169" s="260"/>
      <c r="J169" s="260"/>
      <c r="K169" s="260"/>
      <c r="L169" s="260"/>
    </row>
    <row r="170" spans="2:12" s="261" customFormat="1">
      <c r="B170" s="260"/>
      <c r="C170" s="260"/>
      <c r="D170" s="260"/>
      <c r="E170" s="260"/>
      <c r="F170" s="260"/>
      <c r="G170" s="260"/>
      <c r="H170" s="260"/>
      <c r="I170" s="260"/>
      <c r="J170" s="260"/>
      <c r="K170" s="260"/>
      <c r="L170" s="260"/>
    </row>
    <row r="171" spans="2:12" s="261" customFormat="1">
      <c r="B171" s="260"/>
      <c r="C171" s="260"/>
      <c r="D171" s="260"/>
      <c r="E171" s="260"/>
      <c r="F171" s="260"/>
      <c r="G171" s="260"/>
      <c r="H171" s="260"/>
      <c r="I171" s="260"/>
      <c r="J171" s="260"/>
      <c r="K171" s="260"/>
      <c r="L171" s="260"/>
    </row>
    <row r="172" spans="2:12" s="261" customFormat="1">
      <c r="B172" s="260"/>
      <c r="C172" s="260"/>
      <c r="D172" s="260"/>
      <c r="E172" s="260"/>
      <c r="F172" s="260"/>
      <c r="G172" s="260"/>
      <c r="H172" s="260"/>
      <c r="I172" s="260"/>
      <c r="J172" s="260"/>
      <c r="K172" s="260"/>
      <c r="L172" s="260"/>
    </row>
    <row r="173" spans="2:12" s="261" customFormat="1">
      <c r="B173" s="260"/>
      <c r="C173" s="260"/>
      <c r="D173" s="260"/>
      <c r="E173" s="260"/>
      <c r="F173" s="260"/>
      <c r="G173" s="260"/>
      <c r="H173" s="260"/>
      <c r="I173" s="260"/>
      <c r="J173" s="260"/>
      <c r="K173" s="260"/>
      <c r="L173" s="260"/>
    </row>
    <row r="174" spans="2:12" s="261" customFormat="1">
      <c r="B174" s="260"/>
      <c r="C174" s="260"/>
      <c r="D174" s="260"/>
      <c r="E174" s="260"/>
      <c r="F174" s="260"/>
      <c r="G174" s="260"/>
      <c r="H174" s="260"/>
      <c r="I174" s="260"/>
      <c r="J174" s="260"/>
      <c r="K174" s="260"/>
      <c r="L174" s="260"/>
    </row>
    <row r="175" spans="2:12" s="261" customFormat="1">
      <c r="B175" s="260"/>
      <c r="C175" s="260"/>
      <c r="D175" s="260"/>
      <c r="E175" s="260"/>
      <c r="F175" s="260"/>
      <c r="G175" s="260"/>
      <c r="H175" s="260"/>
      <c r="I175" s="260"/>
      <c r="J175" s="260"/>
      <c r="K175" s="260"/>
      <c r="L175" s="260"/>
    </row>
    <row r="176" spans="2:12" s="261" customFormat="1">
      <c r="B176" s="260"/>
      <c r="C176" s="260"/>
      <c r="D176" s="260"/>
      <c r="E176" s="260"/>
      <c r="F176" s="260"/>
      <c r="G176" s="260"/>
      <c r="H176" s="260"/>
      <c r="I176" s="260"/>
      <c r="J176" s="260"/>
      <c r="K176" s="260"/>
      <c r="L176" s="260"/>
    </row>
    <row r="177" spans="2:12" s="261" customFormat="1">
      <c r="B177" s="260"/>
      <c r="C177" s="260"/>
      <c r="D177" s="260"/>
      <c r="E177" s="260"/>
      <c r="F177" s="260"/>
      <c r="G177" s="260"/>
      <c r="H177" s="260"/>
      <c r="I177" s="260"/>
      <c r="J177" s="260"/>
      <c r="K177" s="260"/>
      <c r="L177" s="260"/>
    </row>
    <row r="178" spans="2:12" s="261" customFormat="1">
      <c r="B178" s="260"/>
      <c r="C178" s="260"/>
      <c r="D178" s="260"/>
      <c r="E178" s="260"/>
      <c r="F178" s="260"/>
      <c r="G178" s="260"/>
      <c r="H178" s="260"/>
      <c r="I178" s="260"/>
      <c r="J178" s="260"/>
      <c r="K178" s="260"/>
      <c r="L178" s="260"/>
    </row>
    <row r="179" spans="2:12" s="261" customFormat="1">
      <c r="B179" s="260"/>
      <c r="C179" s="260"/>
      <c r="D179" s="260"/>
      <c r="E179" s="260"/>
      <c r="F179" s="260"/>
      <c r="G179" s="260"/>
      <c r="H179" s="260"/>
      <c r="I179" s="260"/>
      <c r="J179" s="260"/>
      <c r="K179" s="260"/>
      <c r="L179" s="260"/>
    </row>
    <row r="180" spans="2:12" s="261" customFormat="1">
      <c r="B180" s="260"/>
      <c r="C180" s="260"/>
      <c r="D180" s="260"/>
      <c r="E180" s="260"/>
      <c r="F180" s="260"/>
      <c r="G180" s="260"/>
      <c r="H180" s="260"/>
      <c r="I180" s="260"/>
      <c r="J180" s="260"/>
      <c r="K180" s="260"/>
      <c r="L180" s="260"/>
    </row>
    <row r="181" spans="2:12" s="261" customFormat="1">
      <c r="B181" s="260"/>
      <c r="C181" s="260"/>
      <c r="D181" s="260"/>
      <c r="E181" s="260"/>
      <c r="F181" s="260"/>
      <c r="G181" s="260"/>
      <c r="H181" s="260"/>
      <c r="I181" s="260"/>
      <c r="J181" s="260"/>
      <c r="K181" s="260"/>
      <c r="L181" s="260"/>
    </row>
    <row r="182" spans="2:12" s="261" customFormat="1">
      <c r="B182" s="260"/>
      <c r="C182" s="260"/>
      <c r="D182" s="260"/>
      <c r="E182" s="260"/>
      <c r="F182" s="260"/>
      <c r="G182" s="260"/>
      <c r="H182" s="260"/>
      <c r="I182" s="260"/>
      <c r="J182" s="260"/>
      <c r="K182" s="260"/>
      <c r="L182" s="260"/>
    </row>
    <row r="183" spans="2:12" s="261" customFormat="1">
      <c r="B183" s="260"/>
      <c r="C183" s="260"/>
      <c r="D183" s="260"/>
      <c r="E183" s="260"/>
      <c r="F183" s="260"/>
      <c r="G183" s="260"/>
      <c r="H183" s="260"/>
      <c r="I183" s="260"/>
      <c r="J183" s="260"/>
      <c r="K183" s="260"/>
      <c r="L183" s="260"/>
    </row>
    <row r="184" spans="2:12" s="261" customFormat="1">
      <c r="B184" s="260"/>
      <c r="C184" s="260"/>
      <c r="D184" s="260"/>
      <c r="E184" s="260"/>
      <c r="F184" s="260"/>
      <c r="G184" s="260"/>
      <c r="H184" s="260"/>
      <c r="I184" s="260"/>
      <c r="J184" s="260"/>
      <c r="K184" s="260"/>
      <c r="L184" s="260"/>
    </row>
    <row r="185" spans="2:12" s="261" customFormat="1">
      <c r="B185" s="260"/>
      <c r="C185" s="260"/>
      <c r="D185" s="260"/>
      <c r="E185" s="260"/>
      <c r="F185" s="260"/>
      <c r="G185" s="260"/>
      <c r="H185" s="260"/>
      <c r="I185" s="260"/>
      <c r="J185" s="260"/>
      <c r="K185" s="260"/>
      <c r="L185" s="260"/>
    </row>
    <row r="186" spans="2:12" s="261" customFormat="1">
      <c r="B186" s="260"/>
      <c r="C186" s="260"/>
      <c r="D186" s="260"/>
      <c r="E186" s="260"/>
      <c r="F186" s="260"/>
      <c r="G186" s="260"/>
      <c r="H186" s="260"/>
      <c r="I186" s="260"/>
      <c r="J186" s="260"/>
      <c r="K186" s="260"/>
      <c r="L186" s="260"/>
    </row>
    <row r="187" spans="2:12" s="261" customFormat="1">
      <c r="B187" s="260"/>
      <c r="C187" s="260"/>
      <c r="D187" s="260"/>
      <c r="E187" s="260"/>
      <c r="F187" s="260"/>
      <c r="G187" s="260"/>
      <c r="H187" s="260"/>
      <c r="I187" s="260"/>
      <c r="J187" s="260"/>
      <c r="K187" s="260"/>
      <c r="L187" s="260"/>
    </row>
    <row r="188" spans="2:12" s="261" customFormat="1">
      <c r="B188" s="260"/>
      <c r="C188" s="260"/>
      <c r="D188" s="260"/>
      <c r="E188" s="260"/>
      <c r="F188" s="260"/>
      <c r="G188" s="260"/>
      <c r="H188" s="260"/>
      <c r="I188" s="260"/>
      <c r="J188" s="260"/>
      <c r="K188" s="260"/>
      <c r="L188" s="260"/>
    </row>
    <row r="189" spans="2:12" s="261" customFormat="1">
      <c r="B189" s="260"/>
      <c r="C189" s="260"/>
      <c r="D189" s="260"/>
      <c r="E189" s="260"/>
      <c r="F189" s="260"/>
      <c r="G189" s="260"/>
      <c r="H189" s="260"/>
      <c r="I189" s="260"/>
      <c r="J189" s="260"/>
      <c r="K189" s="260"/>
      <c r="L189" s="260"/>
    </row>
    <row r="190" spans="2:12" s="261" customFormat="1">
      <c r="B190" s="260"/>
      <c r="C190" s="260"/>
      <c r="D190" s="260"/>
      <c r="E190" s="260"/>
      <c r="F190" s="260"/>
      <c r="G190" s="260"/>
      <c r="H190" s="260"/>
      <c r="I190" s="260"/>
      <c r="J190" s="260"/>
      <c r="K190" s="260"/>
      <c r="L190" s="260"/>
    </row>
    <row r="191" spans="2:12" s="261" customFormat="1">
      <c r="B191" s="260"/>
      <c r="C191" s="260"/>
      <c r="D191" s="260"/>
      <c r="E191" s="260"/>
      <c r="F191" s="260"/>
      <c r="G191" s="260"/>
      <c r="H191" s="260"/>
      <c r="I191" s="260"/>
      <c r="J191" s="260"/>
      <c r="K191" s="260"/>
      <c r="L191" s="260"/>
    </row>
    <row r="192" spans="2:12" s="261" customFormat="1">
      <c r="B192" s="260"/>
      <c r="C192" s="260"/>
      <c r="D192" s="260"/>
      <c r="E192" s="260"/>
      <c r="F192" s="260"/>
      <c r="G192" s="260"/>
      <c r="H192" s="260"/>
      <c r="I192" s="260"/>
      <c r="J192" s="260"/>
      <c r="K192" s="260"/>
      <c r="L192" s="260"/>
    </row>
    <row r="193" spans="2:12" s="261" customFormat="1">
      <c r="B193" s="260"/>
      <c r="C193" s="260"/>
      <c r="D193" s="260"/>
      <c r="E193" s="260"/>
      <c r="F193" s="260"/>
      <c r="G193" s="260"/>
      <c r="H193" s="260"/>
      <c r="I193" s="260"/>
      <c r="J193" s="260"/>
      <c r="K193" s="260"/>
      <c r="L193" s="260"/>
    </row>
    <row r="194" spans="2:12" s="261" customFormat="1">
      <c r="B194" s="260"/>
      <c r="C194" s="260"/>
      <c r="D194" s="260"/>
      <c r="E194" s="260"/>
      <c r="F194" s="260"/>
      <c r="G194" s="260"/>
      <c r="H194" s="260"/>
      <c r="I194" s="260"/>
      <c r="J194" s="260"/>
      <c r="K194" s="260"/>
      <c r="L194" s="260"/>
    </row>
    <row r="195" spans="2:12" s="261" customFormat="1">
      <c r="B195" s="260"/>
      <c r="C195" s="260"/>
      <c r="D195" s="260"/>
      <c r="E195" s="260"/>
      <c r="F195" s="260"/>
      <c r="G195" s="260"/>
      <c r="H195" s="260"/>
      <c r="I195" s="260"/>
      <c r="J195" s="260"/>
      <c r="K195" s="260"/>
      <c r="L195" s="260"/>
    </row>
    <row r="196" spans="2:12" s="261" customFormat="1">
      <c r="B196" s="260"/>
      <c r="C196" s="260"/>
      <c r="D196" s="260"/>
      <c r="E196" s="260"/>
      <c r="F196" s="260"/>
      <c r="G196" s="260"/>
      <c r="H196" s="260"/>
      <c r="I196" s="260"/>
      <c r="J196" s="260"/>
      <c r="K196" s="260"/>
      <c r="L196" s="260"/>
    </row>
    <row r="197" spans="2:12" s="261" customFormat="1">
      <c r="B197" s="260"/>
      <c r="C197" s="260"/>
      <c r="D197" s="260"/>
      <c r="E197" s="260"/>
      <c r="F197" s="260"/>
      <c r="G197" s="260"/>
      <c r="H197" s="260"/>
      <c r="I197" s="260"/>
      <c r="J197" s="260"/>
      <c r="K197" s="260"/>
      <c r="L197" s="260"/>
    </row>
    <row r="198" spans="2:12" s="261" customFormat="1">
      <c r="B198" s="260"/>
      <c r="C198" s="260"/>
      <c r="D198" s="260"/>
      <c r="E198" s="260"/>
      <c r="F198" s="260"/>
      <c r="G198" s="260"/>
      <c r="H198" s="260"/>
      <c r="I198" s="260"/>
      <c r="J198" s="260"/>
      <c r="K198" s="260"/>
      <c r="L198" s="260"/>
    </row>
    <row r="199" spans="2:12" s="261" customFormat="1">
      <c r="B199" s="260"/>
      <c r="C199" s="260"/>
      <c r="D199" s="260"/>
      <c r="E199" s="260"/>
      <c r="F199" s="260"/>
      <c r="G199" s="260"/>
      <c r="H199" s="260"/>
      <c r="I199" s="260"/>
      <c r="J199" s="260"/>
      <c r="K199" s="260"/>
      <c r="L199" s="260"/>
    </row>
    <row r="200" spans="2:12" s="261" customFormat="1">
      <c r="B200" s="260"/>
      <c r="C200" s="260"/>
      <c r="D200" s="260"/>
      <c r="E200" s="260"/>
      <c r="F200" s="260"/>
      <c r="G200" s="260"/>
      <c r="H200" s="260"/>
      <c r="I200" s="260"/>
      <c r="J200" s="260"/>
      <c r="K200" s="260"/>
      <c r="L200" s="260"/>
    </row>
    <row r="201" spans="2:12" s="261" customFormat="1">
      <c r="B201" s="260"/>
      <c r="C201" s="260"/>
      <c r="D201" s="260"/>
      <c r="E201" s="260"/>
      <c r="F201" s="260"/>
      <c r="G201" s="260"/>
      <c r="H201" s="260"/>
      <c r="I201" s="260"/>
      <c r="J201" s="260"/>
      <c r="K201" s="260"/>
      <c r="L201" s="260"/>
    </row>
    <row r="202" spans="2:12" s="261" customFormat="1">
      <c r="B202" s="260"/>
      <c r="C202" s="260"/>
      <c r="D202" s="260"/>
      <c r="E202" s="260"/>
      <c r="F202" s="260"/>
      <c r="G202" s="260"/>
      <c r="H202" s="260"/>
      <c r="I202" s="260"/>
      <c r="J202" s="260"/>
      <c r="K202" s="260"/>
      <c r="L202" s="260"/>
    </row>
    <row r="203" spans="2:12" s="261" customFormat="1">
      <c r="B203" s="260"/>
      <c r="C203" s="260"/>
      <c r="D203" s="260"/>
      <c r="E203" s="260"/>
      <c r="F203" s="260"/>
      <c r="G203" s="260"/>
      <c r="H203" s="260"/>
      <c r="I203" s="260"/>
      <c r="J203" s="260"/>
      <c r="K203" s="260"/>
      <c r="L203" s="260"/>
    </row>
    <row r="204" spans="2:12" s="261" customFormat="1">
      <c r="B204" s="260"/>
      <c r="C204" s="260"/>
      <c r="D204" s="260"/>
      <c r="E204" s="260"/>
      <c r="F204" s="260"/>
      <c r="G204" s="260"/>
      <c r="H204" s="260"/>
      <c r="I204" s="260"/>
      <c r="J204" s="260"/>
      <c r="K204" s="260"/>
      <c r="L204" s="260"/>
    </row>
    <row r="205" spans="2:12" s="261" customFormat="1">
      <c r="B205" s="260"/>
      <c r="C205" s="260"/>
      <c r="D205" s="260"/>
      <c r="E205" s="260"/>
      <c r="F205" s="260"/>
      <c r="G205" s="260"/>
      <c r="H205" s="260"/>
      <c r="I205" s="260"/>
      <c r="J205" s="260"/>
      <c r="K205" s="260"/>
      <c r="L205" s="260"/>
    </row>
    <row r="206" spans="2:12" s="261" customFormat="1">
      <c r="B206" s="260"/>
      <c r="C206" s="260"/>
      <c r="D206" s="260"/>
      <c r="E206" s="260"/>
      <c r="F206" s="260"/>
      <c r="G206" s="260"/>
      <c r="H206" s="260"/>
      <c r="I206" s="260"/>
      <c r="J206" s="260"/>
      <c r="K206" s="260"/>
      <c r="L206" s="260"/>
    </row>
    <row r="207" spans="2:12" s="261" customFormat="1">
      <c r="B207" s="260"/>
      <c r="C207" s="260"/>
      <c r="D207" s="260"/>
      <c r="E207" s="260"/>
      <c r="F207" s="260"/>
      <c r="G207" s="260"/>
      <c r="H207" s="260"/>
      <c r="I207" s="260"/>
      <c r="J207" s="260"/>
      <c r="K207" s="260"/>
      <c r="L207" s="260"/>
    </row>
    <row r="208" spans="2:12" s="261" customFormat="1">
      <c r="B208" s="260"/>
      <c r="C208" s="260"/>
      <c r="D208" s="260"/>
      <c r="E208" s="260"/>
      <c r="F208" s="260"/>
      <c r="G208" s="260"/>
      <c r="H208" s="260"/>
      <c r="I208" s="260"/>
      <c r="J208" s="260"/>
      <c r="K208" s="260"/>
      <c r="L208" s="260"/>
    </row>
    <row r="209" spans="2:12" s="261" customFormat="1">
      <c r="B209" s="260"/>
      <c r="C209" s="260"/>
      <c r="D209" s="260"/>
      <c r="E209" s="260"/>
      <c r="F209" s="260"/>
      <c r="G209" s="260"/>
      <c r="H209" s="260"/>
      <c r="I209" s="260"/>
      <c r="J209" s="260"/>
      <c r="K209" s="260"/>
      <c r="L209" s="260"/>
    </row>
    <row r="210" spans="2:12" s="261" customFormat="1">
      <c r="B210" s="260"/>
      <c r="C210" s="260"/>
      <c r="D210" s="260"/>
      <c r="E210" s="260"/>
      <c r="F210" s="260"/>
      <c r="G210" s="260"/>
      <c r="H210" s="260"/>
      <c r="I210" s="260"/>
      <c r="J210" s="260"/>
      <c r="K210" s="260"/>
      <c r="L210" s="260"/>
    </row>
    <row r="211" spans="2:12" s="261" customFormat="1">
      <c r="B211" s="260"/>
      <c r="C211" s="260"/>
      <c r="D211" s="260"/>
      <c r="E211" s="260"/>
      <c r="F211" s="260"/>
      <c r="G211" s="260"/>
      <c r="H211" s="260"/>
      <c r="I211" s="260"/>
      <c r="J211" s="260"/>
      <c r="K211" s="260"/>
      <c r="L211" s="260"/>
    </row>
    <row r="212" spans="2:12" s="261" customFormat="1">
      <c r="B212" s="260"/>
      <c r="C212" s="260"/>
      <c r="D212" s="260"/>
      <c r="E212" s="260"/>
      <c r="F212" s="260"/>
      <c r="G212" s="260"/>
      <c r="H212" s="260"/>
      <c r="I212" s="260"/>
      <c r="J212" s="260"/>
      <c r="K212" s="260"/>
      <c r="L212" s="260"/>
    </row>
    <row r="213" spans="2:12" s="261" customFormat="1">
      <c r="B213" s="260"/>
      <c r="C213" s="260"/>
      <c r="D213" s="260"/>
      <c r="E213" s="260"/>
      <c r="F213" s="260"/>
      <c r="G213" s="260"/>
      <c r="H213" s="260"/>
      <c r="I213" s="260"/>
      <c r="J213" s="260"/>
      <c r="K213" s="260"/>
      <c r="L213" s="260"/>
    </row>
    <row r="214" spans="2:12" s="261" customFormat="1">
      <c r="B214" s="260"/>
      <c r="C214" s="260"/>
      <c r="D214" s="260"/>
      <c r="E214" s="260"/>
      <c r="F214" s="260"/>
      <c r="G214" s="260"/>
      <c r="H214" s="260"/>
      <c r="I214" s="260"/>
      <c r="J214" s="260"/>
      <c r="K214" s="260"/>
      <c r="L214" s="260"/>
    </row>
    <row r="215" spans="2:12" s="261" customFormat="1">
      <c r="B215" s="260"/>
      <c r="C215" s="260"/>
      <c r="D215" s="260"/>
      <c r="E215" s="260"/>
      <c r="F215" s="260"/>
      <c r="G215" s="260"/>
      <c r="H215" s="260"/>
      <c r="I215" s="260"/>
      <c r="J215" s="260"/>
      <c r="K215" s="260"/>
      <c r="L215" s="260"/>
    </row>
    <row r="216" spans="2:12" s="261" customFormat="1">
      <c r="B216" s="260"/>
      <c r="C216" s="260"/>
      <c r="D216" s="260"/>
      <c r="E216" s="260"/>
      <c r="F216" s="260"/>
      <c r="G216" s="260"/>
      <c r="H216" s="260"/>
      <c r="I216" s="260"/>
      <c r="J216" s="260"/>
      <c r="K216" s="260"/>
      <c r="L216" s="260"/>
    </row>
    <row r="217" spans="2:12" s="261" customFormat="1">
      <c r="B217" s="260"/>
      <c r="C217" s="260"/>
      <c r="D217" s="260"/>
      <c r="E217" s="260"/>
      <c r="F217" s="260"/>
      <c r="G217" s="260"/>
      <c r="H217" s="260"/>
      <c r="I217" s="260"/>
      <c r="J217" s="260"/>
      <c r="K217" s="260"/>
      <c r="L217" s="260"/>
    </row>
    <row r="218" spans="2:12" s="261" customFormat="1">
      <c r="B218" s="260"/>
      <c r="C218" s="260"/>
      <c r="D218" s="260"/>
      <c r="E218" s="260"/>
      <c r="F218" s="260"/>
      <c r="G218" s="260"/>
      <c r="H218" s="260"/>
      <c r="I218" s="260"/>
      <c r="J218" s="260"/>
      <c r="K218" s="260"/>
      <c r="L218" s="260"/>
    </row>
    <row r="219" spans="2:12" s="261" customFormat="1">
      <c r="B219" s="260"/>
      <c r="C219" s="260"/>
      <c r="D219" s="260"/>
      <c r="E219" s="260"/>
      <c r="F219" s="260"/>
      <c r="G219" s="260"/>
      <c r="H219" s="260"/>
      <c r="I219" s="260"/>
      <c r="J219" s="260"/>
      <c r="K219" s="260"/>
      <c r="L219" s="260"/>
    </row>
    <row r="220" spans="2:12" s="261" customFormat="1">
      <c r="B220" s="260"/>
      <c r="C220" s="260"/>
      <c r="D220" s="260"/>
      <c r="E220" s="260"/>
      <c r="F220" s="260"/>
      <c r="G220" s="260"/>
      <c r="H220" s="260"/>
      <c r="I220" s="260"/>
      <c r="J220" s="260"/>
      <c r="K220" s="260"/>
      <c r="L220" s="260"/>
    </row>
    <row r="221" spans="2:12" s="261" customFormat="1">
      <c r="B221" s="260"/>
      <c r="C221" s="260"/>
      <c r="D221" s="260"/>
      <c r="E221" s="260"/>
      <c r="F221" s="260"/>
      <c r="G221" s="260"/>
      <c r="H221" s="260"/>
      <c r="I221" s="260"/>
      <c r="J221" s="260"/>
      <c r="K221" s="260"/>
      <c r="L221" s="260"/>
    </row>
    <row r="222" spans="2:12" s="261" customFormat="1">
      <c r="B222" s="260"/>
      <c r="C222" s="260"/>
      <c r="D222" s="260"/>
      <c r="E222" s="260"/>
      <c r="F222" s="260"/>
      <c r="G222" s="260"/>
      <c r="H222" s="260"/>
      <c r="I222" s="260"/>
      <c r="J222" s="260"/>
      <c r="K222" s="260"/>
      <c r="L222" s="260"/>
    </row>
    <row r="223" spans="2:12" s="261" customFormat="1">
      <c r="B223" s="260"/>
      <c r="C223" s="260"/>
      <c r="D223" s="260"/>
      <c r="E223" s="260"/>
      <c r="F223" s="260"/>
      <c r="G223" s="260"/>
      <c r="H223" s="260"/>
      <c r="I223" s="260"/>
      <c r="J223" s="260"/>
      <c r="K223" s="260"/>
      <c r="L223" s="260"/>
    </row>
    <row r="224" spans="2:12" s="261" customFormat="1">
      <c r="B224" s="260"/>
      <c r="C224" s="260"/>
      <c r="D224" s="260"/>
      <c r="E224" s="260"/>
      <c r="F224" s="260"/>
      <c r="G224" s="260"/>
      <c r="H224" s="260"/>
      <c r="I224" s="260"/>
      <c r="J224" s="260"/>
      <c r="K224" s="260"/>
      <c r="L224" s="260"/>
    </row>
    <row r="225" spans="2:12" s="261" customFormat="1">
      <c r="B225" s="260"/>
      <c r="C225" s="260"/>
      <c r="D225" s="260"/>
      <c r="E225" s="260"/>
      <c r="F225" s="260"/>
      <c r="G225" s="260"/>
      <c r="H225" s="260"/>
      <c r="I225" s="260"/>
      <c r="J225" s="260"/>
      <c r="K225" s="260"/>
      <c r="L225" s="260"/>
    </row>
    <row r="226" spans="2:12" s="261" customFormat="1">
      <c r="B226" s="260"/>
      <c r="C226" s="260"/>
      <c r="D226" s="260"/>
      <c r="E226" s="260"/>
      <c r="F226" s="260"/>
      <c r="G226" s="260"/>
      <c r="H226" s="260"/>
      <c r="I226" s="260"/>
      <c r="J226" s="260"/>
      <c r="K226" s="260"/>
      <c r="L226" s="260"/>
    </row>
    <row r="227" spans="2:12" s="261" customFormat="1">
      <c r="B227" s="260"/>
      <c r="C227" s="260"/>
      <c r="D227" s="260"/>
      <c r="E227" s="260"/>
      <c r="F227" s="260"/>
      <c r="G227" s="260"/>
      <c r="H227" s="260"/>
      <c r="I227" s="260"/>
      <c r="J227" s="260"/>
      <c r="K227" s="260"/>
      <c r="L227" s="260"/>
    </row>
    <row r="228" spans="2:12" s="261" customFormat="1">
      <c r="B228" s="260"/>
      <c r="C228" s="260"/>
      <c r="D228" s="260"/>
      <c r="E228" s="260"/>
      <c r="F228" s="260"/>
      <c r="G228" s="260"/>
      <c r="H228" s="260"/>
      <c r="I228" s="260"/>
      <c r="J228" s="260"/>
      <c r="K228" s="260"/>
      <c r="L228" s="260"/>
    </row>
    <row r="229" spans="2:12" s="261" customFormat="1">
      <c r="B229" s="260"/>
      <c r="C229" s="260"/>
      <c r="D229" s="260"/>
      <c r="E229" s="260"/>
      <c r="F229" s="260"/>
      <c r="G229" s="260"/>
      <c r="H229" s="260"/>
      <c r="I229" s="260"/>
      <c r="J229" s="260"/>
      <c r="K229" s="260"/>
      <c r="L229" s="260"/>
    </row>
    <row r="230" spans="2:12" s="261" customFormat="1">
      <c r="B230" s="260"/>
      <c r="C230" s="260"/>
      <c r="D230" s="260"/>
      <c r="E230" s="260"/>
      <c r="F230" s="260"/>
      <c r="G230" s="260"/>
      <c r="H230" s="260"/>
      <c r="I230" s="260"/>
      <c r="J230" s="260"/>
      <c r="K230" s="260"/>
      <c r="L230" s="260"/>
    </row>
    <row r="231" spans="2:12" s="261" customFormat="1">
      <c r="B231" s="260"/>
      <c r="C231" s="260"/>
      <c r="D231" s="260"/>
      <c r="E231" s="260"/>
      <c r="F231" s="260"/>
      <c r="G231" s="260"/>
      <c r="H231" s="260"/>
      <c r="I231" s="260"/>
      <c r="J231" s="260"/>
      <c r="K231" s="260"/>
      <c r="L231" s="260"/>
    </row>
    <row r="232" spans="2:12" s="261" customFormat="1">
      <c r="B232" s="260"/>
      <c r="C232" s="260"/>
      <c r="D232" s="260"/>
      <c r="E232" s="260"/>
      <c r="F232" s="260"/>
      <c r="G232" s="260"/>
      <c r="H232" s="260"/>
      <c r="I232" s="260"/>
      <c r="J232" s="260"/>
      <c r="K232" s="260"/>
      <c r="L232" s="260"/>
    </row>
    <row r="233" spans="2:12" s="261" customFormat="1">
      <c r="B233" s="260"/>
      <c r="C233" s="260"/>
      <c r="D233" s="260"/>
      <c r="E233" s="260"/>
      <c r="F233" s="260"/>
      <c r="G233" s="260"/>
      <c r="H233" s="260"/>
      <c r="I233" s="260"/>
      <c r="J233" s="260"/>
      <c r="K233" s="260"/>
      <c r="L233" s="260"/>
    </row>
    <row r="234" spans="2:12" s="261" customFormat="1">
      <c r="B234" s="260"/>
      <c r="C234" s="260"/>
      <c r="D234" s="260"/>
      <c r="E234" s="260"/>
      <c r="F234" s="260"/>
      <c r="G234" s="260"/>
      <c r="H234" s="260"/>
      <c r="I234" s="260"/>
      <c r="J234" s="260"/>
      <c r="K234" s="260"/>
      <c r="L234" s="260"/>
    </row>
    <row r="235" spans="2:12" s="261" customFormat="1">
      <c r="B235" s="260"/>
      <c r="C235" s="260"/>
      <c r="D235" s="260"/>
      <c r="E235" s="260"/>
      <c r="F235" s="260"/>
      <c r="G235" s="260"/>
      <c r="H235" s="260"/>
      <c r="I235" s="260"/>
      <c r="J235" s="260"/>
      <c r="K235" s="260"/>
      <c r="L235" s="260"/>
    </row>
    <row r="236" spans="2:12" s="261" customFormat="1">
      <c r="B236" s="260"/>
      <c r="C236" s="260"/>
      <c r="D236" s="260"/>
      <c r="E236" s="260"/>
      <c r="F236" s="260"/>
      <c r="G236" s="260"/>
      <c r="H236" s="260"/>
      <c r="I236" s="260"/>
      <c r="J236" s="260"/>
      <c r="K236" s="260"/>
      <c r="L236" s="260"/>
    </row>
    <row r="237" spans="2:12" s="261" customFormat="1">
      <c r="B237" s="260"/>
      <c r="C237" s="260"/>
      <c r="D237" s="260"/>
      <c r="E237" s="260"/>
      <c r="F237" s="260"/>
      <c r="G237" s="260"/>
      <c r="H237" s="260"/>
      <c r="I237" s="260"/>
      <c r="J237" s="260"/>
      <c r="K237" s="260"/>
      <c r="L237" s="260"/>
    </row>
    <row r="238" spans="2:12" s="261" customFormat="1">
      <c r="B238" s="260"/>
      <c r="C238" s="260"/>
      <c r="D238" s="260"/>
      <c r="E238" s="260"/>
      <c r="F238" s="260"/>
      <c r="G238" s="260"/>
      <c r="H238" s="260"/>
      <c r="I238" s="260"/>
      <c r="J238" s="260"/>
      <c r="K238" s="260"/>
      <c r="L238" s="260"/>
    </row>
    <row r="239" spans="2:12" s="261" customFormat="1">
      <c r="B239" s="260"/>
      <c r="C239" s="260"/>
      <c r="D239" s="260"/>
      <c r="E239" s="260"/>
      <c r="F239" s="260"/>
      <c r="G239" s="260"/>
      <c r="H239" s="260"/>
      <c r="I239" s="260"/>
      <c r="J239" s="260"/>
      <c r="K239" s="260"/>
      <c r="L239" s="260"/>
    </row>
    <row r="240" spans="2:12" s="261" customFormat="1">
      <c r="B240" s="260"/>
      <c r="C240" s="260"/>
      <c r="D240" s="260"/>
      <c r="E240" s="260"/>
      <c r="F240" s="260"/>
      <c r="G240" s="260"/>
      <c r="H240" s="260"/>
      <c r="I240" s="260"/>
      <c r="J240" s="260"/>
      <c r="K240" s="260"/>
      <c r="L240" s="260"/>
    </row>
    <row r="241" spans="2:12" s="261" customFormat="1">
      <c r="B241" s="260"/>
      <c r="C241" s="260"/>
      <c r="D241" s="260"/>
      <c r="E241" s="260"/>
      <c r="F241" s="260"/>
      <c r="G241" s="260"/>
      <c r="H241" s="260"/>
      <c r="I241" s="260"/>
      <c r="J241" s="260"/>
      <c r="K241" s="260"/>
      <c r="L241" s="260"/>
    </row>
    <row r="242" spans="2:12" s="261" customFormat="1">
      <c r="B242" s="260"/>
      <c r="C242" s="260"/>
      <c r="D242" s="260"/>
      <c r="E242" s="260"/>
      <c r="F242" s="260"/>
      <c r="G242" s="260"/>
      <c r="H242" s="260"/>
      <c r="I242" s="260"/>
      <c r="J242" s="260"/>
      <c r="K242" s="260"/>
      <c r="L242" s="260"/>
    </row>
    <row r="243" spans="2:12" s="261" customFormat="1">
      <c r="B243" s="260"/>
      <c r="C243" s="260"/>
      <c r="D243" s="260"/>
      <c r="E243" s="260"/>
      <c r="F243" s="260"/>
      <c r="G243" s="260"/>
      <c r="H243" s="260"/>
      <c r="I243" s="260"/>
      <c r="J243" s="260"/>
      <c r="K243" s="260"/>
      <c r="L243" s="260"/>
    </row>
    <row r="244" spans="2:12" s="261" customFormat="1">
      <c r="B244" s="260"/>
      <c r="C244" s="260"/>
      <c r="D244" s="260"/>
      <c r="E244" s="260"/>
      <c r="F244" s="260"/>
      <c r="G244" s="260"/>
      <c r="H244" s="260"/>
      <c r="I244" s="260"/>
      <c r="J244" s="260"/>
      <c r="K244" s="260"/>
      <c r="L244" s="260"/>
    </row>
    <row r="245" spans="2:12" s="261" customFormat="1">
      <c r="B245" s="260"/>
      <c r="C245" s="260"/>
      <c r="D245" s="260"/>
      <c r="E245" s="260"/>
      <c r="F245" s="260"/>
      <c r="G245" s="260"/>
      <c r="H245" s="260"/>
      <c r="I245" s="260"/>
      <c r="J245" s="260"/>
      <c r="K245" s="260"/>
      <c r="L245" s="260"/>
    </row>
    <row r="246" spans="2:12" s="261" customFormat="1">
      <c r="B246" s="260"/>
      <c r="C246" s="260"/>
      <c r="D246" s="260"/>
      <c r="E246" s="260"/>
      <c r="F246" s="260"/>
      <c r="G246" s="260"/>
      <c r="H246" s="260"/>
      <c r="I246" s="260"/>
      <c r="J246" s="260"/>
      <c r="K246" s="260"/>
      <c r="L246" s="260"/>
    </row>
    <row r="247" spans="2:12" s="261" customFormat="1">
      <c r="B247" s="260"/>
      <c r="C247" s="260"/>
      <c r="D247" s="260"/>
      <c r="E247" s="260"/>
      <c r="F247" s="260"/>
      <c r="G247" s="260"/>
      <c r="H247" s="260"/>
      <c r="I247" s="260"/>
      <c r="J247" s="260"/>
      <c r="K247" s="260"/>
      <c r="L247" s="260"/>
    </row>
    <row r="248" spans="2:12" s="261" customFormat="1">
      <c r="B248" s="260"/>
      <c r="C248" s="260"/>
      <c r="D248" s="260"/>
      <c r="E248" s="260"/>
      <c r="F248" s="260"/>
      <c r="G248" s="260"/>
      <c r="H248" s="260"/>
      <c r="I248" s="260"/>
      <c r="J248" s="260"/>
      <c r="K248" s="260"/>
      <c r="L248" s="260"/>
    </row>
    <row r="249" spans="2:12" s="261" customFormat="1">
      <c r="B249" s="260"/>
      <c r="C249" s="260"/>
      <c r="D249" s="260"/>
      <c r="E249" s="260"/>
      <c r="F249" s="260"/>
      <c r="G249" s="260"/>
      <c r="H249" s="260"/>
      <c r="I249" s="260"/>
      <c r="J249" s="260"/>
      <c r="K249" s="260"/>
      <c r="L249" s="260"/>
    </row>
    <row r="250" spans="2:12" s="261" customFormat="1">
      <c r="B250" s="260"/>
      <c r="C250" s="260"/>
      <c r="D250" s="260"/>
      <c r="E250" s="260"/>
      <c r="F250" s="260"/>
      <c r="G250" s="260"/>
      <c r="H250" s="260"/>
      <c r="I250" s="260"/>
      <c r="J250" s="260"/>
      <c r="K250" s="260"/>
      <c r="L250" s="260"/>
    </row>
    <row r="251" spans="2:12" s="261" customFormat="1">
      <c r="B251" s="260"/>
      <c r="C251" s="260"/>
      <c r="D251" s="260"/>
      <c r="E251" s="260"/>
      <c r="F251" s="260"/>
      <c r="G251" s="260"/>
      <c r="H251" s="260"/>
      <c r="I251" s="260"/>
      <c r="J251" s="260"/>
      <c r="K251" s="260"/>
      <c r="L251" s="260"/>
    </row>
    <row r="252" spans="2:12" s="261" customFormat="1">
      <c r="B252" s="260"/>
      <c r="C252" s="260"/>
      <c r="D252" s="260"/>
      <c r="E252" s="260"/>
      <c r="F252" s="260"/>
      <c r="G252" s="260"/>
      <c r="H252" s="260"/>
      <c r="I252" s="260"/>
      <c r="J252" s="260"/>
      <c r="K252" s="260"/>
      <c r="L252" s="260"/>
    </row>
    <row r="253" spans="2:12" s="261" customFormat="1">
      <c r="B253" s="260"/>
      <c r="C253" s="260"/>
      <c r="D253" s="260"/>
      <c r="E253" s="260"/>
      <c r="F253" s="260"/>
      <c r="G253" s="260"/>
      <c r="H253" s="260"/>
      <c r="I253" s="260"/>
      <c r="J253" s="260"/>
      <c r="K253" s="260"/>
      <c r="L253" s="260"/>
    </row>
    <row r="254" spans="2:12" s="261" customFormat="1">
      <c r="B254" s="260"/>
      <c r="C254" s="260"/>
      <c r="D254" s="260"/>
      <c r="E254" s="260"/>
      <c r="F254" s="260"/>
      <c r="G254" s="260"/>
      <c r="H254" s="260"/>
      <c r="I254" s="260"/>
      <c r="J254" s="260"/>
      <c r="K254" s="260"/>
      <c r="L254" s="260"/>
    </row>
    <row r="255" spans="2:12" s="261" customFormat="1">
      <c r="B255" s="260"/>
      <c r="C255" s="260"/>
      <c r="D255" s="260"/>
      <c r="E255" s="260"/>
      <c r="F255" s="260"/>
      <c r="G255" s="260"/>
      <c r="H255" s="260"/>
      <c r="I255" s="260"/>
      <c r="J255" s="260"/>
      <c r="K255" s="260"/>
      <c r="L255" s="260"/>
    </row>
    <row r="256" spans="2:12" s="261" customFormat="1">
      <c r="B256" s="260"/>
      <c r="C256" s="260"/>
      <c r="D256" s="260"/>
      <c r="E256" s="260"/>
      <c r="F256" s="260"/>
      <c r="G256" s="260"/>
      <c r="H256" s="260"/>
      <c r="I256" s="260"/>
      <c r="J256" s="260"/>
      <c r="K256" s="260"/>
      <c r="L256" s="260"/>
    </row>
    <row r="257" spans="2:12" s="261" customFormat="1">
      <c r="B257" s="260"/>
      <c r="C257" s="260"/>
      <c r="D257" s="260"/>
      <c r="E257" s="260"/>
      <c r="F257" s="260"/>
      <c r="G257" s="260"/>
      <c r="H257" s="260"/>
      <c r="I257" s="260"/>
      <c r="J257" s="260"/>
      <c r="K257" s="260"/>
      <c r="L257" s="260"/>
    </row>
    <row r="258" spans="2:12" s="261" customFormat="1">
      <c r="B258" s="260"/>
      <c r="C258" s="260"/>
      <c r="D258" s="260"/>
      <c r="E258" s="260"/>
      <c r="F258" s="260"/>
      <c r="G258" s="260"/>
      <c r="H258" s="260"/>
      <c r="I258" s="260"/>
      <c r="J258" s="260"/>
      <c r="K258" s="260"/>
      <c r="L258" s="260"/>
    </row>
    <row r="259" spans="2:12" s="261" customFormat="1">
      <c r="B259" s="260"/>
      <c r="C259" s="260"/>
      <c r="D259" s="260"/>
      <c r="E259" s="260"/>
      <c r="F259" s="260"/>
      <c r="G259" s="260"/>
      <c r="H259" s="260"/>
      <c r="I259" s="260"/>
      <c r="J259" s="260"/>
      <c r="K259" s="260"/>
      <c r="L259" s="260"/>
    </row>
    <row r="260" spans="2:12" s="261" customFormat="1">
      <c r="B260" s="260"/>
      <c r="C260" s="260"/>
      <c r="D260" s="260"/>
      <c r="E260" s="260"/>
      <c r="F260" s="260"/>
      <c r="G260" s="260"/>
      <c r="H260" s="260"/>
      <c r="I260" s="260"/>
      <c r="J260" s="260"/>
      <c r="K260" s="260"/>
      <c r="L260" s="260"/>
    </row>
    <row r="261" spans="2:12" s="261" customFormat="1">
      <c r="B261" s="260"/>
      <c r="C261" s="260"/>
      <c r="D261" s="260"/>
      <c r="E261" s="260"/>
      <c r="F261" s="260"/>
      <c r="G261" s="260"/>
      <c r="H261" s="260"/>
      <c r="I261" s="260"/>
      <c r="J261" s="260"/>
      <c r="K261" s="260"/>
      <c r="L261" s="260"/>
    </row>
    <row r="262" spans="2:12" s="261" customFormat="1">
      <c r="B262" s="260"/>
      <c r="C262" s="260"/>
      <c r="D262" s="260"/>
      <c r="E262" s="260"/>
      <c r="F262" s="260"/>
      <c r="G262" s="260"/>
      <c r="H262" s="260"/>
      <c r="I262" s="260"/>
      <c r="J262" s="260"/>
      <c r="K262" s="260"/>
      <c r="L262" s="260"/>
    </row>
    <row r="263" spans="2:12" s="261" customFormat="1">
      <c r="B263" s="260"/>
      <c r="C263" s="260"/>
      <c r="D263" s="260"/>
      <c r="E263" s="260"/>
      <c r="F263" s="260"/>
      <c r="G263" s="260"/>
      <c r="H263" s="260"/>
      <c r="I263" s="260"/>
      <c r="J263" s="260"/>
      <c r="K263" s="260"/>
      <c r="L263" s="260"/>
    </row>
    <row r="264" spans="2:12" s="261" customFormat="1">
      <c r="B264" s="260"/>
      <c r="C264" s="260"/>
      <c r="D264" s="260"/>
      <c r="E264" s="260"/>
      <c r="F264" s="260"/>
      <c r="G264" s="260"/>
      <c r="H264" s="260"/>
      <c r="I264" s="260"/>
      <c r="J264" s="260"/>
      <c r="K264" s="260"/>
      <c r="L264" s="260"/>
    </row>
    <row r="265" spans="2:12" s="261" customFormat="1">
      <c r="B265" s="260"/>
      <c r="C265" s="260"/>
      <c r="D265" s="260"/>
      <c r="E265" s="260"/>
      <c r="F265" s="260"/>
      <c r="G265" s="260"/>
      <c r="H265" s="260"/>
      <c r="I265" s="260"/>
      <c r="J265" s="260"/>
      <c r="K265" s="260"/>
      <c r="L265" s="260"/>
    </row>
    <row r="266" spans="2:12" s="261" customFormat="1">
      <c r="B266" s="260"/>
      <c r="C266" s="260"/>
      <c r="D266" s="260"/>
      <c r="E266" s="260"/>
      <c r="F266" s="260"/>
      <c r="G266" s="260"/>
      <c r="H266" s="260"/>
      <c r="I266" s="260"/>
      <c r="J266" s="260"/>
      <c r="K266" s="260"/>
      <c r="L266" s="260"/>
    </row>
    <row r="267" spans="2:12" s="261" customFormat="1">
      <c r="B267" s="260"/>
      <c r="C267" s="260"/>
      <c r="D267" s="260"/>
      <c r="E267" s="260"/>
      <c r="F267" s="260"/>
      <c r="G267" s="260"/>
      <c r="H267" s="260"/>
      <c r="I267" s="260"/>
      <c r="J267" s="260"/>
      <c r="K267" s="260"/>
      <c r="L267" s="260"/>
    </row>
    <row r="268" spans="2:12" s="261" customFormat="1">
      <c r="B268" s="260"/>
      <c r="C268" s="260"/>
      <c r="D268" s="260"/>
      <c r="E268" s="260"/>
      <c r="F268" s="260"/>
      <c r="G268" s="260"/>
      <c r="H268" s="260"/>
      <c r="I268" s="260"/>
      <c r="J268" s="260"/>
      <c r="K268" s="260"/>
      <c r="L268" s="260"/>
    </row>
    <row r="269" spans="2:12" s="261" customFormat="1">
      <c r="B269" s="260"/>
      <c r="C269" s="260"/>
      <c r="D269" s="260"/>
      <c r="E269" s="260"/>
      <c r="F269" s="260"/>
      <c r="G269" s="260"/>
      <c r="H269" s="260"/>
      <c r="I269" s="260"/>
      <c r="J269" s="260"/>
      <c r="K269" s="260"/>
      <c r="L269" s="260"/>
    </row>
    <row r="270" spans="2:12" s="261" customFormat="1">
      <c r="B270" s="260"/>
      <c r="C270" s="260"/>
      <c r="D270" s="260"/>
      <c r="E270" s="260"/>
      <c r="F270" s="260"/>
      <c r="G270" s="260"/>
      <c r="H270" s="260"/>
      <c r="I270" s="260"/>
      <c r="J270" s="260"/>
      <c r="K270" s="260"/>
      <c r="L270" s="260"/>
    </row>
    <row r="271" spans="2:12" s="261" customFormat="1">
      <c r="B271" s="260"/>
      <c r="C271" s="260"/>
      <c r="D271" s="260"/>
      <c r="E271" s="260"/>
      <c r="F271" s="260"/>
      <c r="G271" s="260"/>
      <c r="H271" s="260"/>
      <c r="I271" s="260"/>
      <c r="J271" s="260"/>
      <c r="K271" s="260"/>
      <c r="L271" s="260"/>
    </row>
    <row r="272" spans="2:12" s="261" customFormat="1">
      <c r="B272" s="260"/>
      <c r="C272" s="260"/>
      <c r="D272" s="260"/>
      <c r="E272" s="260"/>
      <c r="F272" s="260"/>
      <c r="G272" s="260"/>
      <c r="H272" s="260"/>
      <c r="I272" s="260"/>
      <c r="J272" s="260"/>
      <c r="K272" s="260"/>
      <c r="L272" s="260"/>
    </row>
    <row r="273" spans="2:12" s="261" customFormat="1">
      <c r="B273" s="260"/>
      <c r="C273" s="260"/>
      <c r="D273" s="260"/>
      <c r="E273" s="260"/>
      <c r="F273" s="260"/>
      <c r="G273" s="260"/>
      <c r="H273" s="260"/>
      <c r="I273" s="260"/>
      <c r="J273" s="260"/>
      <c r="K273" s="260"/>
      <c r="L273" s="260"/>
    </row>
    <row r="274" spans="2:12" s="261" customFormat="1">
      <c r="B274" s="260"/>
      <c r="C274" s="260"/>
      <c r="D274" s="260"/>
      <c r="E274" s="260"/>
      <c r="F274" s="260"/>
      <c r="G274" s="260"/>
      <c r="H274" s="260"/>
      <c r="I274" s="260"/>
      <c r="J274" s="260"/>
      <c r="K274" s="260"/>
      <c r="L274" s="260"/>
    </row>
    <row r="275" spans="2:12" s="261" customFormat="1">
      <c r="B275" s="260"/>
      <c r="C275" s="260"/>
      <c r="D275" s="260"/>
      <c r="E275" s="260"/>
      <c r="F275" s="260"/>
      <c r="G275" s="260"/>
      <c r="H275" s="260"/>
      <c r="I275" s="260"/>
      <c r="J275" s="260"/>
      <c r="K275" s="260"/>
      <c r="L275" s="260"/>
    </row>
    <row r="276" spans="2:12" s="261" customFormat="1">
      <c r="B276" s="260"/>
      <c r="C276" s="260"/>
      <c r="D276" s="260"/>
      <c r="E276" s="260"/>
      <c r="F276" s="260"/>
      <c r="G276" s="260"/>
      <c r="H276" s="260"/>
      <c r="I276" s="260"/>
      <c r="J276" s="260"/>
      <c r="K276" s="260"/>
      <c r="L276" s="260"/>
    </row>
    <row r="277" spans="2:12" s="261" customFormat="1">
      <c r="B277" s="260"/>
      <c r="C277" s="260"/>
      <c r="D277" s="260"/>
      <c r="E277" s="260"/>
      <c r="F277" s="260"/>
      <c r="G277" s="260"/>
      <c r="H277" s="260"/>
      <c r="I277" s="260"/>
      <c r="J277" s="260"/>
      <c r="K277" s="260"/>
      <c r="L277" s="260"/>
    </row>
    <row r="278" spans="2:12" s="261" customFormat="1">
      <c r="B278" s="260"/>
      <c r="C278" s="260"/>
      <c r="D278" s="260"/>
      <c r="E278" s="260"/>
      <c r="F278" s="260"/>
      <c r="G278" s="260"/>
      <c r="H278" s="260"/>
      <c r="I278" s="260"/>
      <c r="J278" s="260"/>
      <c r="K278" s="260"/>
      <c r="L278" s="260"/>
    </row>
    <row r="279" spans="2:12" s="261" customFormat="1">
      <c r="B279" s="260"/>
      <c r="C279" s="260"/>
      <c r="D279" s="260"/>
      <c r="E279" s="260"/>
      <c r="F279" s="260"/>
      <c r="G279" s="260"/>
      <c r="H279" s="260"/>
      <c r="I279" s="260"/>
      <c r="J279" s="260"/>
      <c r="K279" s="260"/>
      <c r="L279" s="260"/>
    </row>
    <row r="280" spans="2:12" s="261" customFormat="1">
      <c r="B280" s="260"/>
      <c r="C280" s="260"/>
      <c r="D280" s="260"/>
      <c r="E280" s="260"/>
      <c r="F280" s="260"/>
      <c r="G280" s="260"/>
      <c r="H280" s="260"/>
      <c r="I280" s="260"/>
      <c r="J280" s="260"/>
      <c r="K280" s="260"/>
      <c r="L280" s="260"/>
    </row>
    <row r="281" spans="2:12" s="261" customFormat="1">
      <c r="B281" s="260"/>
      <c r="C281" s="260"/>
      <c r="D281" s="260"/>
      <c r="E281" s="260"/>
      <c r="F281" s="260"/>
      <c r="G281" s="260"/>
      <c r="H281" s="260"/>
      <c r="I281" s="260"/>
      <c r="J281" s="260"/>
      <c r="K281" s="260"/>
      <c r="L281" s="260"/>
    </row>
    <row r="282" spans="2:12" s="261" customFormat="1">
      <c r="B282" s="260"/>
      <c r="C282" s="260"/>
      <c r="D282" s="260"/>
      <c r="E282" s="260"/>
      <c r="F282" s="260"/>
      <c r="G282" s="260"/>
      <c r="H282" s="260"/>
      <c r="I282" s="260"/>
      <c r="J282" s="260"/>
      <c r="K282" s="260"/>
      <c r="L282" s="260"/>
    </row>
    <row r="283" spans="2:12" s="261" customFormat="1">
      <c r="B283" s="260"/>
      <c r="C283" s="260"/>
      <c r="D283" s="260"/>
      <c r="E283" s="260"/>
      <c r="F283" s="260"/>
      <c r="G283" s="260"/>
      <c r="H283" s="260"/>
      <c r="I283" s="260"/>
      <c r="J283" s="260"/>
      <c r="K283" s="260"/>
      <c r="L283" s="260"/>
    </row>
    <row r="284" spans="2:12" s="261" customFormat="1">
      <c r="B284" s="260"/>
      <c r="C284" s="260"/>
      <c r="D284" s="260"/>
      <c r="E284" s="260"/>
      <c r="F284" s="260"/>
      <c r="G284" s="260"/>
      <c r="H284" s="260"/>
      <c r="I284" s="260"/>
      <c r="J284" s="260"/>
      <c r="K284" s="260"/>
      <c r="L284" s="260"/>
    </row>
    <row r="285" spans="2:12" s="261" customFormat="1">
      <c r="B285" s="260"/>
      <c r="C285" s="260"/>
      <c r="D285" s="260"/>
      <c r="E285" s="260"/>
      <c r="F285" s="260"/>
      <c r="G285" s="260"/>
      <c r="H285" s="260"/>
      <c r="I285" s="260"/>
      <c r="J285" s="260"/>
      <c r="K285" s="260"/>
      <c r="L285" s="260"/>
    </row>
    <row r="286" spans="2:12" s="261" customFormat="1">
      <c r="B286" s="260"/>
      <c r="C286" s="260"/>
      <c r="D286" s="260"/>
      <c r="E286" s="260"/>
      <c r="F286" s="260"/>
      <c r="G286" s="260"/>
      <c r="H286" s="260"/>
      <c r="I286" s="260"/>
      <c r="J286" s="260"/>
      <c r="K286" s="260"/>
      <c r="L286" s="260"/>
    </row>
    <row r="287" spans="2:12" s="261" customFormat="1">
      <c r="B287" s="260"/>
      <c r="C287" s="260"/>
      <c r="D287" s="260"/>
      <c r="E287" s="260"/>
      <c r="F287" s="260"/>
      <c r="G287" s="260"/>
      <c r="H287" s="260"/>
      <c r="I287" s="260"/>
      <c r="J287" s="260"/>
      <c r="K287" s="260"/>
      <c r="L287" s="260"/>
    </row>
    <row r="288" spans="2:12" s="261" customFormat="1">
      <c r="B288" s="260"/>
      <c r="C288" s="260"/>
      <c r="D288" s="260"/>
      <c r="E288" s="260"/>
      <c r="F288" s="260"/>
      <c r="G288" s="260"/>
      <c r="H288" s="260"/>
      <c r="I288" s="260"/>
      <c r="J288" s="260"/>
      <c r="K288" s="260"/>
      <c r="L288" s="260"/>
    </row>
    <row r="289" spans="2:12" s="261" customFormat="1">
      <c r="B289" s="260"/>
      <c r="C289" s="260"/>
      <c r="D289" s="260"/>
      <c r="E289" s="260"/>
      <c r="F289" s="260"/>
      <c r="G289" s="260"/>
      <c r="H289" s="260"/>
      <c r="I289" s="260"/>
      <c r="J289" s="260"/>
      <c r="K289" s="260"/>
      <c r="L289" s="260"/>
    </row>
    <row r="290" spans="2:12" s="261" customFormat="1">
      <c r="B290" s="260"/>
      <c r="C290" s="260"/>
      <c r="D290" s="260"/>
      <c r="E290" s="260"/>
      <c r="F290" s="260"/>
      <c r="G290" s="260"/>
      <c r="H290" s="260"/>
      <c r="I290" s="260"/>
      <c r="J290" s="260"/>
      <c r="K290" s="260"/>
      <c r="L290" s="260"/>
    </row>
    <row r="291" spans="2:12" s="261" customFormat="1">
      <c r="B291" s="260"/>
      <c r="C291" s="260"/>
      <c r="D291" s="260"/>
      <c r="E291" s="260"/>
      <c r="F291" s="260"/>
      <c r="G291" s="260"/>
      <c r="H291" s="260"/>
      <c r="I291" s="260"/>
      <c r="J291" s="260"/>
      <c r="K291" s="260"/>
      <c r="L291" s="260"/>
    </row>
    <row r="292" spans="2:12" s="261" customFormat="1">
      <c r="B292" s="260"/>
      <c r="C292" s="260"/>
      <c r="D292" s="260"/>
      <c r="E292" s="260"/>
      <c r="F292" s="260"/>
      <c r="G292" s="260"/>
      <c r="H292" s="260"/>
      <c r="I292" s="260"/>
      <c r="J292" s="260"/>
      <c r="K292" s="260"/>
      <c r="L292" s="260"/>
    </row>
    <row r="293" spans="2:12" s="261" customFormat="1">
      <c r="B293" s="260"/>
      <c r="C293" s="260"/>
      <c r="D293" s="260"/>
      <c r="E293" s="260"/>
      <c r="F293" s="260"/>
      <c r="G293" s="260"/>
      <c r="H293" s="260"/>
      <c r="I293" s="260"/>
      <c r="J293" s="260"/>
      <c r="K293" s="260"/>
      <c r="L293" s="260"/>
    </row>
    <row r="294" spans="2:12" s="261" customFormat="1">
      <c r="B294" s="260"/>
      <c r="C294" s="260"/>
      <c r="D294" s="260"/>
      <c r="E294" s="260"/>
      <c r="F294" s="260"/>
      <c r="G294" s="260"/>
      <c r="H294" s="260"/>
      <c r="I294" s="260"/>
      <c r="J294" s="260"/>
      <c r="K294" s="260"/>
      <c r="L294" s="260"/>
    </row>
    <row r="295" spans="2:12" s="261" customFormat="1">
      <c r="B295" s="260"/>
      <c r="C295" s="260"/>
      <c r="D295" s="260"/>
      <c r="E295" s="260"/>
      <c r="F295" s="260"/>
      <c r="G295" s="260"/>
      <c r="H295" s="260"/>
      <c r="I295" s="260"/>
      <c r="J295" s="260"/>
      <c r="K295" s="260"/>
      <c r="L295" s="260"/>
    </row>
    <row r="296" spans="2:12" s="261" customFormat="1">
      <c r="B296" s="260"/>
      <c r="C296" s="260"/>
      <c r="D296" s="260"/>
      <c r="E296" s="260"/>
      <c r="F296" s="260"/>
      <c r="G296" s="260"/>
      <c r="H296" s="260"/>
      <c r="I296" s="260"/>
      <c r="J296" s="260"/>
      <c r="K296" s="260"/>
      <c r="L296" s="260"/>
    </row>
    <row r="297" spans="2:12" s="261" customFormat="1">
      <c r="B297" s="260"/>
      <c r="C297" s="260"/>
      <c r="D297" s="260"/>
      <c r="E297" s="260"/>
      <c r="F297" s="260"/>
      <c r="G297" s="260"/>
      <c r="H297" s="260"/>
      <c r="I297" s="260"/>
      <c r="J297" s="260"/>
      <c r="K297" s="260"/>
      <c r="L297" s="260"/>
    </row>
    <row r="298" spans="2:12" s="261" customFormat="1">
      <c r="B298" s="260"/>
      <c r="C298" s="260"/>
      <c r="D298" s="260"/>
      <c r="E298" s="260"/>
      <c r="F298" s="260"/>
      <c r="G298" s="260"/>
      <c r="H298" s="260"/>
      <c r="I298" s="260"/>
      <c r="J298" s="260"/>
      <c r="K298" s="260"/>
      <c r="L298" s="260"/>
    </row>
    <row r="299" spans="2:12" s="261" customFormat="1">
      <c r="B299" s="260"/>
      <c r="C299" s="260"/>
      <c r="D299" s="260"/>
      <c r="E299" s="260"/>
      <c r="F299" s="260"/>
      <c r="G299" s="260"/>
      <c r="H299" s="260"/>
      <c r="I299" s="260"/>
      <c r="J299" s="260"/>
      <c r="K299" s="260"/>
      <c r="L299" s="260"/>
    </row>
    <row r="300" spans="2:12" s="261" customFormat="1">
      <c r="B300" s="260"/>
      <c r="C300" s="260"/>
      <c r="D300" s="260"/>
      <c r="E300" s="260"/>
      <c r="F300" s="260"/>
      <c r="G300" s="260"/>
      <c r="H300" s="260"/>
      <c r="I300" s="260"/>
      <c r="J300" s="260"/>
      <c r="K300" s="260"/>
      <c r="L300" s="260"/>
    </row>
    <row r="301" spans="2:12" s="261" customFormat="1">
      <c r="B301" s="260"/>
      <c r="C301" s="260"/>
      <c r="D301" s="260"/>
      <c r="E301" s="260"/>
      <c r="F301" s="260"/>
      <c r="G301" s="260"/>
      <c r="H301" s="260"/>
      <c r="I301" s="260"/>
      <c r="J301" s="260"/>
      <c r="K301" s="260"/>
      <c r="L301" s="260"/>
    </row>
    <row r="302" spans="2:12" s="261" customFormat="1">
      <c r="B302" s="260"/>
      <c r="C302" s="260"/>
      <c r="D302" s="260"/>
      <c r="E302" s="260"/>
      <c r="F302" s="260"/>
      <c r="G302" s="260"/>
      <c r="H302" s="260"/>
      <c r="I302" s="260"/>
      <c r="J302" s="260"/>
      <c r="K302" s="260"/>
      <c r="L302" s="260"/>
    </row>
    <row r="303" spans="2:12" s="261" customFormat="1">
      <c r="B303" s="260"/>
      <c r="C303" s="260"/>
      <c r="D303" s="260"/>
      <c r="E303" s="260"/>
      <c r="F303" s="260"/>
      <c r="G303" s="260"/>
      <c r="H303" s="260"/>
      <c r="I303" s="260"/>
      <c r="J303" s="260"/>
      <c r="K303" s="260"/>
      <c r="L303" s="260"/>
    </row>
    <row r="304" spans="2:12" s="261" customFormat="1">
      <c r="B304" s="260"/>
      <c r="C304" s="260"/>
      <c r="D304" s="260"/>
      <c r="E304" s="260"/>
      <c r="F304" s="260"/>
      <c r="G304" s="260"/>
      <c r="H304" s="260"/>
      <c r="I304" s="260"/>
      <c r="J304" s="260"/>
      <c r="K304" s="260"/>
      <c r="L304" s="260"/>
    </row>
    <row r="305" spans="2:12" s="261" customFormat="1">
      <c r="B305" s="260"/>
      <c r="C305" s="260"/>
      <c r="D305" s="260"/>
      <c r="E305" s="260"/>
      <c r="F305" s="260"/>
      <c r="G305" s="260"/>
      <c r="H305" s="260"/>
      <c r="I305" s="260"/>
      <c r="J305" s="260"/>
      <c r="K305" s="260"/>
      <c r="L305" s="260"/>
    </row>
    <row r="306" spans="2:12" s="261" customFormat="1">
      <c r="B306" s="260"/>
      <c r="C306" s="260"/>
      <c r="D306" s="260"/>
      <c r="E306" s="260"/>
      <c r="F306" s="260"/>
      <c r="G306" s="260"/>
      <c r="H306" s="260"/>
      <c r="I306" s="260"/>
      <c r="J306" s="260"/>
      <c r="K306" s="260"/>
      <c r="L306" s="260"/>
    </row>
    <row r="307" spans="2:12" s="261" customFormat="1">
      <c r="B307" s="260"/>
      <c r="C307" s="260"/>
      <c r="D307" s="260"/>
      <c r="E307" s="260"/>
      <c r="F307" s="260"/>
      <c r="G307" s="260"/>
      <c r="H307" s="260"/>
      <c r="I307" s="260"/>
      <c r="J307" s="260"/>
      <c r="K307" s="260"/>
      <c r="L307" s="260"/>
    </row>
    <row r="308" spans="2:12" s="261" customFormat="1">
      <c r="B308" s="260"/>
      <c r="C308" s="260"/>
      <c r="D308" s="260"/>
      <c r="E308" s="260"/>
      <c r="F308" s="260"/>
      <c r="G308" s="260"/>
      <c r="H308" s="260"/>
      <c r="I308" s="260"/>
      <c r="J308" s="260"/>
      <c r="K308" s="260"/>
      <c r="L308" s="260"/>
    </row>
    <row r="309" spans="2:12" s="261" customFormat="1">
      <c r="B309" s="260"/>
      <c r="C309" s="260"/>
      <c r="D309" s="260"/>
      <c r="E309" s="260"/>
      <c r="F309" s="260"/>
      <c r="G309" s="260"/>
      <c r="H309" s="260"/>
      <c r="I309" s="260"/>
      <c r="J309" s="260"/>
      <c r="K309" s="260"/>
      <c r="L309" s="260"/>
    </row>
    <row r="310" spans="2:12" s="261" customFormat="1">
      <c r="B310" s="260"/>
      <c r="C310" s="260"/>
      <c r="D310" s="260"/>
      <c r="E310" s="260"/>
      <c r="F310" s="260"/>
      <c r="G310" s="260"/>
      <c r="H310" s="260"/>
      <c r="I310" s="260"/>
      <c r="J310" s="260"/>
      <c r="K310" s="260"/>
      <c r="L310" s="260"/>
    </row>
    <row r="311" spans="2:12" s="261" customFormat="1">
      <c r="B311" s="260"/>
      <c r="C311" s="260"/>
      <c r="D311" s="260"/>
      <c r="E311" s="260"/>
      <c r="F311" s="260"/>
      <c r="G311" s="260"/>
      <c r="H311" s="260"/>
      <c r="I311" s="260"/>
      <c r="J311" s="260"/>
      <c r="K311" s="260"/>
      <c r="L311" s="260"/>
    </row>
    <row r="312" spans="2:12" s="261" customFormat="1">
      <c r="B312" s="260"/>
      <c r="C312" s="260"/>
      <c r="D312" s="260"/>
      <c r="E312" s="260"/>
      <c r="F312" s="260"/>
      <c r="G312" s="260"/>
      <c r="H312" s="260"/>
      <c r="I312" s="260"/>
      <c r="J312" s="260"/>
      <c r="K312" s="260"/>
      <c r="L312" s="260"/>
    </row>
    <row r="313" spans="2:12" s="261" customFormat="1">
      <c r="B313" s="260"/>
      <c r="C313" s="260"/>
      <c r="D313" s="260"/>
      <c r="E313" s="260"/>
      <c r="F313" s="260"/>
      <c r="G313" s="260"/>
      <c r="H313" s="260"/>
      <c r="I313" s="260"/>
      <c r="J313" s="260"/>
      <c r="K313" s="260"/>
      <c r="L313" s="260"/>
    </row>
    <row r="314" spans="2:12" s="261" customFormat="1">
      <c r="B314" s="260"/>
      <c r="C314" s="260"/>
      <c r="D314" s="260"/>
      <c r="E314" s="260"/>
      <c r="F314" s="260"/>
      <c r="G314" s="260"/>
      <c r="H314" s="260"/>
      <c r="I314" s="260"/>
      <c r="J314" s="260"/>
      <c r="K314" s="260"/>
      <c r="L314" s="260"/>
    </row>
    <row r="315" spans="2:12" s="261" customFormat="1">
      <c r="B315" s="260"/>
      <c r="C315" s="260"/>
      <c r="D315" s="260"/>
      <c r="E315" s="260"/>
      <c r="F315" s="260"/>
      <c r="G315" s="260"/>
      <c r="H315" s="260"/>
      <c r="I315" s="260"/>
      <c r="J315" s="260"/>
      <c r="K315" s="260"/>
      <c r="L315" s="260"/>
    </row>
  </sheetData>
  <sheetProtection password="D806" sheet="1" objects="1" scenarios="1"/>
  <mergeCells count="1">
    <mergeCell ref="C2:H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封面</vt:lpstr>
      <vt:lpstr>背景介绍</vt:lpstr>
      <vt:lpstr>工艺介绍</vt:lpstr>
      <vt:lpstr>使用者输入值</vt:lpstr>
      <vt:lpstr>通用假设</vt:lpstr>
      <vt:lpstr>技术假设</vt:lpstr>
      <vt:lpstr>经济效益摘要</vt:lpstr>
      <vt:lpstr>环境效益摘要</vt:lpstr>
      <vt:lpstr>End Use in Cement</vt:lpstr>
      <vt:lpstr>Cement Plant_Envr Profiles</vt:lpstr>
      <vt:lpstr>Sludge Transportation</vt:lpstr>
      <vt:lpstr>Treatment_Dewatering</vt:lpstr>
      <vt:lpstr>Treatment_Anaer. Dig.</vt:lpstr>
      <vt:lpstr>Treatment_Dewat. (Post-Dig)</vt:lpstr>
      <vt:lpstr>Treat_Anaer Dig+Ht Dry_0 Net E</vt:lpstr>
      <vt:lpstr>Treat DeWat+Ht Dry_0 Net Energy</vt:lpstr>
      <vt:lpstr>Treat DeWat+Heat Dry_User Def 1</vt:lpstr>
      <vt:lpstr>Treat DeWat+Heat Dry_User Def 2</vt:lpstr>
      <vt:lpstr>NPV-Dewatering to Cement</vt:lpstr>
      <vt:lpstr>NPV-An. Dig+Dewat to Cement</vt:lpstr>
      <vt:lpstr>NPV-An Dig+DeWat+Heat to Cement</vt:lpstr>
      <vt:lpstr>NPV -DeWat+ Ht Dry to Cement</vt:lpstr>
      <vt:lpstr>NPV-DeWat+Ht Dry-User Defined 1</vt:lpstr>
      <vt:lpstr>NPV-DeWat+Ht Dry-User Defin 2</vt:lpstr>
      <vt:lpstr>Dropdown menu</vt:lpstr>
      <vt:lpstr>List of References</vt:lpstr>
      <vt:lpstr>Cities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dc:creator>
  <cp:lastModifiedBy>Ali hasanbeigi</cp:lastModifiedBy>
  <cp:lastPrinted>2011-05-13T20:38:08Z</cp:lastPrinted>
  <dcterms:created xsi:type="dcterms:W3CDTF">2009-06-02T15:09:21Z</dcterms:created>
  <dcterms:modified xsi:type="dcterms:W3CDTF">2013-08-09T21:43:36Z</dcterms:modified>
</cp:coreProperties>
</file>